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P:\BGuerrero\Station 1 project invoices\Pay Applications\"/>
    </mc:Choice>
  </mc:AlternateContent>
  <xr:revisionPtr revIDLastSave="0" documentId="13_ncr:1_{EC796CC1-8044-45A9-9D43-71E7E4F90F3A}" xr6:coauthVersionLast="47" xr6:coauthVersionMax="47" xr10:uidLastSave="{00000000-0000-0000-0000-000000000000}"/>
  <bookViews>
    <workbookView xWindow="3720" yWindow="3360" windowWidth="29970" windowHeight="17520" activeTab="6" xr2:uid="{00000000-000D-0000-FFFF-FFFF00000000}"/>
  </bookViews>
  <sheets>
    <sheet name="USDA_Funding_Analysis" sheetId="1" r:id="rId1"/>
    <sheet name="Board_Chart" sheetId="2" r:id="rId2"/>
    <sheet name="USDA_Funding_Summary" sheetId="3" r:id="rId3"/>
    <sheet name="Cumulative_Summary" sheetId="4" r:id="rId4"/>
    <sheet name="SOV_Master" sheetId="5" r:id="rId5"/>
    <sheet name="Pay_Apps" sheetId="6" r:id="rId6"/>
    <sheet name="PayApp5" sheetId="12" r:id="rId7"/>
    <sheet name="PayApp4" sheetId="7" r:id="rId8"/>
    <sheet name="PayApp3" sheetId="8" r:id="rId9"/>
    <sheet name="PayApp2_Detail" sheetId="9" r:id="rId10"/>
    <sheet name="PayApp1_Detail" sheetId="10" r:id="rId11"/>
    <sheet name="GMP_Breakdown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12" l="1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5" i="12"/>
  <c r="B10" i="3"/>
  <c r="G45" i="12"/>
  <c r="F45" i="12"/>
  <c r="E45" i="12"/>
  <c r="D45" i="12"/>
  <c r="C45" i="12"/>
  <c r="D52" i="10"/>
  <c r="C5" i="4" s="1"/>
  <c r="F5" i="4" s="1"/>
  <c r="H51" i="10"/>
  <c r="G51" i="10"/>
  <c r="E51" i="10"/>
  <c r="F50" i="10"/>
  <c r="H50" i="10" s="1"/>
  <c r="E50" i="10"/>
  <c r="H49" i="10"/>
  <c r="G49" i="10"/>
  <c r="E49" i="10"/>
  <c r="H48" i="10"/>
  <c r="G48" i="10"/>
  <c r="E48" i="10"/>
  <c r="H47" i="10"/>
  <c r="G47" i="10"/>
  <c r="E47" i="10"/>
  <c r="G46" i="10"/>
  <c r="F46" i="10"/>
  <c r="H46" i="10" s="1"/>
  <c r="E46" i="10"/>
  <c r="G45" i="10"/>
  <c r="F45" i="10"/>
  <c r="H45" i="10" s="1"/>
  <c r="E45" i="10"/>
  <c r="G44" i="10"/>
  <c r="F44" i="10"/>
  <c r="H44" i="10" s="1"/>
  <c r="E44" i="10"/>
  <c r="H43" i="10"/>
  <c r="G43" i="10"/>
  <c r="F43" i="10"/>
  <c r="E43" i="10"/>
  <c r="G42" i="10"/>
  <c r="F42" i="10"/>
  <c r="H42" i="10" s="1"/>
  <c r="E42" i="10"/>
  <c r="G41" i="10"/>
  <c r="F41" i="10"/>
  <c r="H41" i="10" s="1"/>
  <c r="E41" i="10"/>
  <c r="G40" i="10"/>
  <c r="F40" i="10"/>
  <c r="H40" i="10" s="1"/>
  <c r="E40" i="10"/>
  <c r="G39" i="10"/>
  <c r="F39" i="10"/>
  <c r="H39" i="10" s="1"/>
  <c r="E39" i="10"/>
  <c r="H38" i="10"/>
  <c r="G38" i="10"/>
  <c r="F38" i="10"/>
  <c r="E38" i="10"/>
  <c r="G37" i="10"/>
  <c r="F37" i="10"/>
  <c r="H37" i="10" s="1"/>
  <c r="E37" i="10"/>
  <c r="G36" i="10"/>
  <c r="F36" i="10"/>
  <c r="H36" i="10" s="1"/>
  <c r="E36" i="10"/>
  <c r="G35" i="10"/>
  <c r="F35" i="10"/>
  <c r="H35" i="10" s="1"/>
  <c r="E35" i="10"/>
  <c r="G34" i="10"/>
  <c r="F34" i="10"/>
  <c r="H34" i="10" s="1"/>
  <c r="E34" i="10"/>
  <c r="H33" i="10"/>
  <c r="G33" i="10"/>
  <c r="F33" i="10"/>
  <c r="E33" i="10"/>
  <c r="G32" i="10"/>
  <c r="F32" i="10"/>
  <c r="H32" i="10" s="1"/>
  <c r="E32" i="10"/>
  <c r="H31" i="10"/>
  <c r="G31" i="10"/>
  <c r="F31" i="10"/>
  <c r="E31" i="10"/>
  <c r="F30" i="10"/>
  <c r="G30" i="10" s="1"/>
  <c r="E30" i="10"/>
  <c r="G29" i="10"/>
  <c r="F29" i="10"/>
  <c r="H29" i="10" s="1"/>
  <c r="E29" i="10"/>
  <c r="H28" i="10"/>
  <c r="G28" i="10"/>
  <c r="F28" i="10"/>
  <c r="E28" i="10"/>
  <c r="G27" i="10"/>
  <c r="F27" i="10"/>
  <c r="H27" i="10" s="1"/>
  <c r="E27" i="10"/>
  <c r="H26" i="10"/>
  <c r="G26" i="10"/>
  <c r="F26" i="10"/>
  <c r="E26" i="10"/>
  <c r="G25" i="10"/>
  <c r="F25" i="10"/>
  <c r="H25" i="10" s="1"/>
  <c r="E25" i="10"/>
  <c r="G24" i="10"/>
  <c r="F24" i="10"/>
  <c r="H24" i="10" s="1"/>
  <c r="E24" i="10"/>
  <c r="H23" i="10"/>
  <c r="G23" i="10"/>
  <c r="F23" i="10"/>
  <c r="E23" i="10"/>
  <c r="G22" i="10"/>
  <c r="F22" i="10"/>
  <c r="H22" i="10" s="1"/>
  <c r="E22" i="10"/>
  <c r="F21" i="10"/>
  <c r="H21" i="10" s="1"/>
  <c r="E21" i="10"/>
  <c r="G20" i="10"/>
  <c r="F20" i="10"/>
  <c r="H20" i="10" s="1"/>
  <c r="E20" i="10"/>
  <c r="G19" i="10"/>
  <c r="F19" i="10"/>
  <c r="H19" i="10" s="1"/>
  <c r="E19" i="10"/>
  <c r="H18" i="10"/>
  <c r="G18" i="10"/>
  <c r="F18" i="10"/>
  <c r="E18" i="10"/>
  <c r="G17" i="10"/>
  <c r="F17" i="10"/>
  <c r="H17" i="10" s="1"/>
  <c r="E17" i="10"/>
  <c r="G16" i="10"/>
  <c r="F16" i="10"/>
  <c r="H16" i="10" s="1"/>
  <c r="E16" i="10"/>
  <c r="G15" i="10"/>
  <c r="F15" i="10"/>
  <c r="H15" i="10" s="1"/>
  <c r="E15" i="10"/>
  <c r="G14" i="10"/>
  <c r="F14" i="10"/>
  <c r="H14" i="10" s="1"/>
  <c r="E14" i="10"/>
  <c r="H13" i="10"/>
  <c r="G13" i="10"/>
  <c r="F13" i="10"/>
  <c r="E13" i="10"/>
  <c r="G12" i="10"/>
  <c r="F12" i="10"/>
  <c r="H12" i="10" s="1"/>
  <c r="E12" i="10"/>
  <c r="H11" i="10"/>
  <c r="G11" i="10"/>
  <c r="F11" i="10"/>
  <c r="E11" i="10"/>
  <c r="H10" i="10"/>
  <c r="G10" i="10"/>
  <c r="F10" i="10"/>
  <c r="E10" i="10"/>
  <c r="G9" i="10"/>
  <c r="F9" i="10"/>
  <c r="H9" i="10" s="1"/>
  <c r="E9" i="10"/>
  <c r="H8" i="10"/>
  <c r="G8" i="10"/>
  <c r="F8" i="10"/>
  <c r="E8" i="10"/>
  <c r="G7" i="10"/>
  <c r="F7" i="10"/>
  <c r="H7" i="10" s="1"/>
  <c r="E7" i="10"/>
  <c r="G6" i="10"/>
  <c r="F6" i="10"/>
  <c r="H6" i="10" s="1"/>
  <c r="E6" i="10"/>
  <c r="F5" i="10"/>
  <c r="E5" i="10"/>
  <c r="B55" i="9"/>
  <c r="D52" i="9"/>
  <c r="G51" i="9"/>
  <c r="E51" i="9"/>
  <c r="G50" i="9"/>
  <c r="E50" i="9"/>
  <c r="G49" i="9"/>
  <c r="E49" i="9"/>
  <c r="G48" i="9"/>
  <c r="F48" i="9"/>
  <c r="H48" i="9" s="1"/>
  <c r="E48" i="9"/>
  <c r="H47" i="9"/>
  <c r="G47" i="9"/>
  <c r="E47" i="9"/>
  <c r="G46" i="9"/>
  <c r="F46" i="9"/>
  <c r="H46" i="9" s="1"/>
  <c r="E46" i="9"/>
  <c r="G45" i="9"/>
  <c r="F45" i="9"/>
  <c r="H45" i="9" s="1"/>
  <c r="E45" i="9"/>
  <c r="G44" i="9"/>
  <c r="F44" i="9"/>
  <c r="H44" i="9" s="1"/>
  <c r="E44" i="9"/>
  <c r="G43" i="9"/>
  <c r="F43" i="9"/>
  <c r="H43" i="9" s="1"/>
  <c r="E43" i="9"/>
  <c r="G42" i="9"/>
  <c r="F42" i="9"/>
  <c r="H42" i="9" s="1"/>
  <c r="E42" i="9"/>
  <c r="G41" i="9"/>
  <c r="F41" i="9"/>
  <c r="H41" i="9" s="1"/>
  <c r="E41" i="9"/>
  <c r="H40" i="9"/>
  <c r="G40" i="9"/>
  <c r="F40" i="9"/>
  <c r="E40" i="9"/>
  <c r="G39" i="9"/>
  <c r="F39" i="9"/>
  <c r="H39" i="9" s="1"/>
  <c r="E39" i="9"/>
  <c r="G38" i="9"/>
  <c r="F38" i="9"/>
  <c r="H38" i="9" s="1"/>
  <c r="E38" i="9"/>
  <c r="G37" i="9"/>
  <c r="F37" i="9"/>
  <c r="H37" i="9" s="1"/>
  <c r="E37" i="9"/>
  <c r="G36" i="9"/>
  <c r="F36" i="9"/>
  <c r="H36" i="9" s="1"/>
  <c r="E36" i="9"/>
  <c r="G35" i="9"/>
  <c r="F35" i="9"/>
  <c r="H35" i="9" s="1"/>
  <c r="E35" i="9"/>
  <c r="G34" i="9"/>
  <c r="F34" i="9"/>
  <c r="H34" i="9" s="1"/>
  <c r="E34" i="9"/>
  <c r="G33" i="9"/>
  <c r="F33" i="9"/>
  <c r="H33" i="9" s="1"/>
  <c r="E33" i="9"/>
  <c r="G32" i="9"/>
  <c r="F32" i="9"/>
  <c r="H32" i="9" s="1"/>
  <c r="E32" i="9"/>
  <c r="G31" i="9"/>
  <c r="F31" i="9"/>
  <c r="H31" i="9" s="1"/>
  <c r="E31" i="9"/>
  <c r="H30" i="9"/>
  <c r="G30" i="9"/>
  <c r="E30" i="9"/>
  <c r="G29" i="9"/>
  <c r="F29" i="9"/>
  <c r="H29" i="9" s="1"/>
  <c r="E29" i="9"/>
  <c r="H28" i="9"/>
  <c r="G28" i="9"/>
  <c r="F28" i="9"/>
  <c r="E28" i="9"/>
  <c r="G27" i="9"/>
  <c r="F27" i="9"/>
  <c r="H27" i="9" s="1"/>
  <c r="E27" i="9"/>
  <c r="G26" i="9"/>
  <c r="F26" i="9"/>
  <c r="H26" i="9" s="1"/>
  <c r="E26" i="9"/>
  <c r="G25" i="9"/>
  <c r="F25" i="9"/>
  <c r="H25" i="9" s="1"/>
  <c r="E25" i="9"/>
  <c r="G24" i="9"/>
  <c r="F24" i="9"/>
  <c r="H24" i="9" s="1"/>
  <c r="E24" i="9"/>
  <c r="H23" i="9"/>
  <c r="G23" i="9"/>
  <c r="F23" i="9"/>
  <c r="E23" i="9"/>
  <c r="G22" i="9"/>
  <c r="F22" i="9"/>
  <c r="H22" i="9" s="1"/>
  <c r="E22" i="9"/>
  <c r="H21" i="9"/>
  <c r="G21" i="9"/>
  <c r="E21" i="9"/>
  <c r="G20" i="9"/>
  <c r="F20" i="9"/>
  <c r="H20" i="9" s="1"/>
  <c r="E20" i="9"/>
  <c r="G19" i="9"/>
  <c r="F19" i="9"/>
  <c r="H19" i="9" s="1"/>
  <c r="E19" i="9"/>
  <c r="H18" i="9"/>
  <c r="G18" i="9"/>
  <c r="F18" i="9"/>
  <c r="E18" i="9"/>
  <c r="G17" i="9"/>
  <c r="F17" i="9"/>
  <c r="H17" i="9" s="1"/>
  <c r="E17" i="9"/>
  <c r="G16" i="9"/>
  <c r="F16" i="9"/>
  <c r="H16" i="9" s="1"/>
  <c r="E16" i="9"/>
  <c r="G15" i="9"/>
  <c r="F15" i="9"/>
  <c r="H15" i="9" s="1"/>
  <c r="E15" i="9"/>
  <c r="G14" i="9"/>
  <c r="F14" i="9"/>
  <c r="H14" i="9" s="1"/>
  <c r="E14" i="9"/>
  <c r="H13" i="9"/>
  <c r="G13" i="9"/>
  <c r="F13" i="9"/>
  <c r="E13" i="9"/>
  <c r="G12" i="9"/>
  <c r="F12" i="9"/>
  <c r="H12" i="9" s="1"/>
  <c r="E12" i="9"/>
  <c r="G11" i="9"/>
  <c r="F11" i="9"/>
  <c r="H11" i="9" s="1"/>
  <c r="E11" i="9"/>
  <c r="G10" i="9"/>
  <c r="F10" i="9"/>
  <c r="H10" i="9" s="1"/>
  <c r="E10" i="9"/>
  <c r="G9" i="9"/>
  <c r="F9" i="9"/>
  <c r="H9" i="9" s="1"/>
  <c r="E9" i="9"/>
  <c r="H8" i="9"/>
  <c r="G8" i="9"/>
  <c r="F8" i="9"/>
  <c r="E8" i="9"/>
  <c r="G7" i="9"/>
  <c r="F7" i="9"/>
  <c r="H7" i="9" s="1"/>
  <c r="E7" i="9"/>
  <c r="G6" i="9"/>
  <c r="F6" i="9"/>
  <c r="H6" i="9" s="1"/>
  <c r="E6" i="9"/>
  <c r="H5" i="9"/>
  <c r="G5" i="9"/>
  <c r="E5" i="9"/>
  <c r="F52" i="8"/>
  <c r="E52" i="8"/>
  <c r="D52" i="8"/>
  <c r="H52" i="8" s="1"/>
  <c r="C52" i="8"/>
  <c r="H51" i="8"/>
  <c r="G51" i="8"/>
  <c r="H50" i="8"/>
  <c r="G50" i="8"/>
  <c r="H49" i="8"/>
  <c r="G49" i="8"/>
  <c r="H48" i="8"/>
  <c r="G48" i="8"/>
  <c r="H47" i="8"/>
  <c r="G47" i="8"/>
  <c r="H46" i="8"/>
  <c r="G46" i="8"/>
  <c r="H45" i="8"/>
  <c r="G45" i="8"/>
  <c r="H44" i="8"/>
  <c r="H43" i="8"/>
  <c r="H42" i="8"/>
  <c r="H41" i="8"/>
  <c r="H40" i="8"/>
  <c r="H39" i="8"/>
  <c r="G39" i="8"/>
  <c r="H38" i="8"/>
  <c r="G38" i="8"/>
  <c r="H37" i="8"/>
  <c r="G37" i="8"/>
  <c r="H36" i="8"/>
  <c r="G36" i="8"/>
  <c r="H35" i="8"/>
  <c r="G35" i="8"/>
  <c r="H34" i="8"/>
  <c r="G34" i="8"/>
  <c r="H33" i="8"/>
  <c r="G33" i="8"/>
  <c r="H32" i="8"/>
  <c r="G32" i="8"/>
  <c r="H31" i="8"/>
  <c r="G31" i="8"/>
  <c r="H30" i="8"/>
  <c r="G30" i="8"/>
  <c r="H29" i="8"/>
  <c r="G29" i="8"/>
  <c r="H28" i="8"/>
  <c r="G28" i="8"/>
  <c r="H27" i="8"/>
  <c r="G27" i="8"/>
  <c r="H26" i="8"/>
  <c r="G26" i="8"/>
  <c r="H25" i="8"/>
  <c r="G25" i="8"/>
  <c r="H24" i="8"/>
  <c r="G24" i="8"/>
  <c r="H23" i="8"/>
  <c r="G23" i="8"/>
  <c r="H22" i="8"/>
  <c r="G22" i="8"/>
  <c r="H21" i="8"/>
  <c r="G21" i="8"/>
  <c r="H20" i="8"/>
  <c r="G20" i="8"/>
  <c r="H19" i="8"/>
  <c r="G19" i="8"/>
  <c r="H18" i="8"/>
  <c r="G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H7" i="8"/>
  <c r="G7" i="8"/>
  <c r="H6" i="8"/>
  <c r="G6" i="8"/>
  <c r="H5" i="8"/>
  <c r="G5" i="8"/>
  <c r="H2" i="8"/>
  <c r="C52" i="7"/>
  <c r="H51" i="7"/>
  <c r="G51" i="7"/>
  <c r="H50" i="7"/>
  <c r="G50" i="7"/>
  <c r="H49" i="7"/>
  <c r="G49" i="7"/>
  <c r="H48" i="7"/>
  <c r="G48" i="7"/>
  <c r="H47" i="7"/>
  <c r="G47" i="7"/>
  <c r="H46" i="7"/>
  <c r="G46" i="7"/>
  <c r="H45" i="7"/>
  <c r="G45" i="7"/>
  <c r="C8" i="6"/>
  <c r="E3" i="2" s="1"/>
  <c r="D6" i="4"/>
  <c r="C6" i="4"/>
  <c r="A6" i="4"/>
  <c r="G5" i="4"/>
  <c r="A5" i="4"/>
  <c r="B38" i="2"/>
  <c r="A3" i="2"/>
  <c r="A2" i="2"/>
  <c r="E15" i="1"/>
  <c r="E12" i="1"/>
  <c r="B12" i="1"/>
  <c r="F7" i="1"/>
  <c r="H7" i="1" s="1"/>
  <c r="D7" i="1"/>
  <c r="G50" i="10" l="1"/>
  <c r="G21" i="10"/>
  <c r="F6" i="4"/>
  <c r="F52" i="10"/>
  <c r="H5" i="10"/>
  <c r="H30" i="10"/>
  <c r="F52" i="9"/>
  <c r="H52" i="10" l="1"/>
  <c r="C7" i="6" s="1"/>
  <c r="D40" i="6" l="1"/>
  <c r="N40" i="6" s="1"/>
  <c r="D20" i="6"/>
  <c r="N20" i="6" s="1"/>
  <c r="D29" i="6"/>
  <c r="N29" i="6" s="1"/>
  <c r="E7" i="6"/>
  <c r="F7" i="6" s="1"/>
  <c r="D45" i="6"/>
  <c r="N45" i="6" s="1"/>
  <c r="D25" i="6"/>
  <c r="N25" i="6" s="1"/>
  <c r="D38" i="6"/>
  <c r="N38" i="6" s="1"/>
  <c r="D18" i="6"/>
  <c r="N18" i="6" s="1"/>
  <c r="D7" i="6"/>
  <c r="N7" i="6" s="1"/>
  <c r="D27" i="6"/>
  <c r="N27" i="6" s="1"/>
  <c r="D36" i="6"/>
  <c r="N36" i="6" s="1"/>
  <c r="D16" i="6"/>
  <c r="N16" i="6" s="1"/>
  <c r="D42" i="6"/>
  <c r="N42" i="6" s="1"/>
  <c r="D21" i="6"/>
  <c r="N21" i="6" s="1"/>
  <c r="D44" i="6"/>
  <c r="N44" i="6" s="1"/>
  <c r="D39" i="6"/>
  <c r="N39" i="6" s="1"/>
  <c r="E5" i="4"/>
  <c r="D26" i="6"/>
  <c r="N26" i="6" s="1"/>
  <c r="D11" i="6"/>
  <c r="N11" i="6" s="1"/>
  <c r="D8" i="6"/>
  <c r="N8" i="6" s="1"/>
  <c r="D10" i="6"/>
  <c r="N10" i="6" s="1"/>
  <c r="D23" i="6"/>
  <c r="N23" i="6" s="1"/>
  <c r="D41" i="6"/>
  <c r="N41" i="6" s="1"/>
  <c r="D31" i="6"/>
  <c r="N31" i="6" s="1"/>
  <c r="D28" i="6"/>
  <c r="N28" i="6" s="1"/>
  <c r="D13" i="6"/>
  <c r="N13" i="6" s="1"/>
  <c r="D32" i="6"/>
  <c r="N32" i="6" s="1"/>
  <c r="D24" i="6"/>
  <c r="N24" i="6" s="1"/>
  <c r="D15" i="6"/>
  <c r="N15" i="6" s="1"/>
  <c r="D14" i="6"/>
  <c r="N14" i="6" s="1"/>
  <c r="D30" i="6"/>
  <c r="N30" i="6" s="1"/>
  <c r="D46" i="6"/>
  <c r="N46" i="6" s="1"/>
  <c r="D19" i="6"/>
  <c r="N19" i="6" s="1"/>
  <c r="D34" i="6"/>
  <c r="N34" i="6" s="1"/>
  <c r="E2" i="2"/>
  <c r="E8" i="2" s="1"/>
  <c r="D33" i="6"/>
  <c r="N33" i="6" s="1"/>
  <c r="D12" i="6"/>
  <c r="N12" i="6" s="1"/>
  <c r="D43" i="6"/>
  <c r="N43" i="6" s="1"/>
  <c r="D35" i="6"/>
  <c r="N35" i="6" s="1"/>
  <c r="D22" i="6"/>
  <c r="N22" i="6" s="1"/>
  <c r="D17" i="6"/>
  <c r="N17" i="6" s="1"/>
  <c r="D9" i="6"/>
  <c r="N9" i="6" s="1"/>
  <c r="D37" i="6"/>
  <c r="N37" i="6" s="1"/>
  <c r="G7" i="6" l="1"/>
  <c r="H7" i="6" s="1"/>
  <c r="L7" i="6" s="1"/>
  <c r="H6" i="4"/>
  <c r="H5" i="4"/>
  <c r="B2" i="2"/>
  <c r="I7" i="6" l="1"/>
  <c r="D2" i="2" s="1"/>
  <c r="E8" i="6"/>
  <c r="F8" i="6" s="1"/>
  <c r="K7" i="6"/>
  <c r="J7" i="6" l="1"/>
  <c r="M7" i="6" s="1"/>
  <c r="K8" i="6"/>
  <c r="E9" i="6"/>
  <c r="F9" i="6" s="1"/>
  <c r="B3" i="2"/>
  <c r="B8" i="2" s="1"/>
  <c r="H9" i="4" s="1"/>
  <c r="G8" i="6"/>
  <c r="C3" i="2" l="1"/>
  <c r="C8" i="2" s="1"/>
  <c r="D13" i="1"/>
  <c r="E13" i="1" s="1"/>
  <c r="H8" i="6"/>
  <c r="I8" i="6"/>
  <c r="E10" i="6"/>
  <c r="F10" i="6" s="1"/>
  <c r="K9" i="6"/>
  <c r="K10" i="6" l="1"/>
  <c r="E11" i="6"/>
  <c r="F11" i="6" s="1"/>
  <c r="D3" i="2"/>
  <c r="D8" i="2" s="1"/>
  <c r="D14" i="1"/>
  <c r="E14" i="1" s="1"/>
  <c r="J8" i="6"/>
  <c r="L8" i="6"/>
  <c r="G9" i="6"/>
  <c r="I9" i="6" s="1"/>
  <c r="H9" i="6" l="1"/>
  <c r="M8" i="6"/>
  <c r="J9" i="6"/>
  <c r="E12" i="6" l="1"/>
  <c r="F12" i="6" s="1"/>
  <c r="K11" i="6"/>
  <c r="J10" i="6"/>
  <c r="M9" i="6"/>
  <c r="H10" i="6"/>
  <c r="L9" i="6"/>
  <c r="L10" i="6" l="1"/>
  <c r="I11" i="6"/>
  <c r="J11" i="6" s="1"/>
  <c r="H11" i="6"/>
  <c r="M10" i="6"/>
  <c r="K12" i="6" l="1"/>
  <c r="E13" i="6"/>
  <c r="F13" i="6" s="1"/>
  <c r="M11" i="6"/>
  <c r="G12" i="6"/>
  <c r="I12" i="6" s="1"/>
  <c r="J12" i="6" s="1"/>
  <c r="L11" i="6"/>
  <c r="M12" i="6" l="1"/>
  <c r="H12" i="6"/>
  <c r="E14" i="6" l="1"/>
  <c r="F14" i="6" s="1"/>
  <c r="K13" i="6"/>
  <c r="L12" i="6"/>
  <c r="G13" i="6"/>
  <c r="I13" i="6" s="1"/>
  <c r="J13" i="6" s="1"/>
  <c r="M13" i="6" l="1"/>
  <c r="H13" i="6"/>
  <c r="K14" i="6" l="1"/>
  <c r="E15" i="6"/>
  <c r="F15" i="6" s="1"/>
  <c r="G14" i="6"/>
  <c r="I14" i="6" s="1"/>
  <c r="J14" i="6" s="1"/>
  <c r="L13" i="6"/>
  <c r="M14" i="6" l="1"/>
  <c r="H14" i="6"/>
  <c r="G15" i="6" l="1"/>
  <c r="I15" i="6" s="1"/>
  <c r="J15" i="6" s="1"/>
  <c r="L14" i="6"/>
  <c r="E16" i="6"/>
  <c r="F16" i="6" s="1"/>
  <c r="K15" i="6"/>
  <c r="H15" i="6" l="1"/>
  <c r="G16" i="6"/>
  <c r="H16" i="6" s="1"/>
  <c r="L15" i="6"/>
  <c r="M15" i="6"/>
  <c r="I16" i="6" l="1"/>
  <c r="J16" i="6" s="1"/>
  <c r="L16" i="6"/>
  <c r="M16" i="6"/>
  <c r="K16" i="6"/>
  <c r="E17" i="6"/>
  <c r="F17" i="6" s="1"/>
  <c r="E18" i="6" l="1"/>
  <c r="F18" i="6" s="1"/>
  <c r="K17" i="6"/>
  <c r="G17" i="6"/>
  <c r="H17" i="6" s="1"/>
  <c r="L17" i="6" l="1"/>
  <c r="G18" i="6"/>
  <c r="H18" i="6" s="1"/>
  <c r="I17" i="6"/>
  <c r="J17" i="6" s="1"/>
  <c r="L18" i="6" l="1"/>
  <c r="K18" i="6"/>
  <c r="E19" i="6"/>
  <c r="F19" i="6" s="1"/>
  <c r="I18" i="6"/>
  <c r="J18" i="6" s="1"/>
  <c r="M17" i="6"/>
  <c r="M18" i="6" l="1"/>
  <c r="K19" i="6"/>
  <c r="E20" i="6"/>
  <c r="F20" i="6" s="1"/>
  <c r="G19" i="6"/>
  <c r="H19" i="6" s="1"/>
  <c r="L19" i="6" l="1"/>
  <c r="G20" i="6"/>
  <c r="I20" i="6" s="1"/>
  <c r="I19" i="6"/>
  <c r="J19" i="6" s="1"/>
  <c r="K20" i="6" l="1"/>
  <c r="E21" i="6"/>
  <c r="F21" i="6" s="1"/>
  <c r="M19" i="6"/>
  <c r="J20" i="6"/>
  <c r="H20" i="6"/>
  <c r="L20" i="6" l="1"/>
  <c r="G21" i="6"/>
  <c r="H21" i="6" s="1"/>
  <c r="M20" i="6"/>
  <c r="I21" i="6" l="1"/>
  <c r="J21" i="6" s="1"/>
  <c r="M21" i="6"/>
  <c r="L21" i="6"/>
  <c r="K21" i="6"/>
  <c r="E22" i="6"/>
  <c r="F22" i="6" s="1"/>
  <c r="G22" i="6" l="1"/>
  <c r="H22" i="6" s="1"/>
  <c r="L22" i="6" l="1"/>
  <c r="E23" i="6"/>
  <c r="F23" i="6" s="1"/>
  <c r="K22" i="6"/>
  <c r="I22" i="6"/>
  <c r="J22" i="6" s="1"/>
  <c r="M22" i="6" l="1"/>
  <c r="G23" i="6"/>
  <c r="H23" i="6" s="1"/>
  <c r="K23" i="6" l="1"/>
  <c r="E24" i="6"/>
  <c r="F24" i="6" s="1"/>
  <c r="L23" i="6"/>
  <c r="G24" i="6"/>
  <c r="H24" i="6" s="1"/>
  <c r="I23" i="6"/>
  <c r="J23" i="6" s="1"/>
  <c r="M23" i="6" l="1"/>
  <c r="L24" i="6"/>
  <c r="I24" i="6"/>
  <c r="J24" i="6" s="1"/>
  <c r="M24" i="6" l="1"/>
  <c r="E25" i="6"/>
  <c r="F25" i="6" s="1"/>
  <c r="K24" i="6"/>
  <c r="G25" i="6" l="1"/>
  <c r="H25" i="6" s="1"/>
  <c r="E26" i="6" l="1"/>
  <c r="F26" i="6" s="1"/>
  <c r="K25" i="6"/>
  <c r="L25" i="6"/>
  <c r="I25" i="6"/>
  <c r="J25" i="6" s="1"/>
  <c r="G26" i="6" l="1"/>
  <c r="H26" i="6" s="1"/>
  <c r="L26" i="6" s="1"/>
  <c r="M25" i="6"/>
  <c r="I26" i="6" l="1"/>
  <c r="J26" i="6" s="1"/>
  <c r="M26" i="6" s="1"/>
  <c r="E27" i="6"/>
  <c r="F27" i="6" s="1"/>
  <c r="K26" i="6"/>
  <c r="E28" i="6" l="1"/>
  <c r="F28" i="6" s="1"/>
  <c r="K27" i="6"/>
  <c r="G27" i="6"/>
  <c r="H27" i="6" s="1"/>
  <c r="G28" i="6" l="1"/>
  <c r="H28" i="6" s="1"/>
  <c r="L27" i="6"/>
  <c r="I27" i="6"/>
  <c r="J27" i="6" s="1"/>
  <c r="I28" i="6" l="1"/>
  <c r="J28" i="6" s="1"/>
  <c r="L28" i="6"/>
  <c r="E29" i="6"/>
  <c r="F29" i="6" s="1"/>
  <c r="K28" i="6"/>
  <c r="M27" i="6"/>
  <c r="M28" i="6" l="1"/>
  <c r="G29" i="6"/>
  <c r="H29" i="6" s="1"/>
  <c r="K29" i="6" l="1"/>
  <c r="E30" i="6"/>
  <c r="L29" i="6"/>
  <c r="I29" i="6"/>
  <c r="J29" i="6" s="1"/>
  <c r="G30" i="6" l="1"/>
  <c r="H30" i="6" s="1"/>
  <c r="L30" i="6" s="1"/>
  <c r="F30" i="6"/>
  <c r="M29" i="6"/>
  <c r="I30" i="6" l="1"/>
  <c r="J30" i="6" s="1"/>
  <c r="M30" i="6" s="1"/>
  <c r="K30" i="6"/>
  <c r="E31" i="6"/>
  <c r="F31" i="6" s="1"/>
  <c r="K31" i="6" l="1"/>
  <c r="E32" i="6"/>
  <c r="F32" i="6" s="1"/>
  <c r="G31" i="6"/>
  <c r="H31" i="6" s="1"/>
  <c r="K32" i="6" l="1"/>
  <c r="E33" i="6"/>
  <c r="F33" i="6" s="1"/>
  <c r="G32" i="6"/>
  <c r="H32" i="6" s="1"/>
  <c r="L31" i="6"/>
  <c r="I31" i="6"/>
  <c r="J31" i="6" s="1"/>
  <c r="L32" i="6" l="1"/>
  <c r="G33" i="6"/>
  <c r="H33" i="6" s="1"/>
  <c r="I32" i="6"/>
  <c r="J32" i="6" s="1"/>
  <c r="M31" i="6"/>
  <c r="I33" i="6" l="1"/>
  <c r="J33" i="6"/>
  <c r="M32" i="6"/>
  <c r="L33" i="6"/>
  <c r="E34" i="6"/>
  <c r="K33" i="6"/>
  <c r="G34" i="6" l="1"/>
  <c r="H34" i="6" s="1"/>
  <c r="L34" i="6" s="1"/>
  <c r="F34" i="6"/>
  <c r="E35" i="6"/>
  <c r="K34" i="6"/>
  <c r="M33" i="6"/>
  <c r="I34" i="6" l="1"/>
  <c r="J34" i="6" s="1"/>
  <c r="M34" i="6" s="1"/>
  <c r="F35" i="6"/>
  <c r="E36" i="6"/>
  <c r="K35" i="6"/>
  <c r="G35" i="6"/>
  <c r="H35" i="6" s="1"/>
  <c r="F36" i="6" l="1"/>
  <c r="G36" i="6"/>
  <c r="H36" i="6" s="1"/>
  <c r="L35" i="6"/>
  <c r="I35" i="6"/>
  <c r="J35" i="6" s="1"/>
  <c r="I36" i="6"/>
  <c r="L36" i="6" l="1"/>
  <c r="K36" i="6"/>
  <c r="E37" i="6"/>
  <c r="F37" i="6" s="1"/>
  <c r="M35" i="6"/>
  <c r="J36" i="6"/>
  <c r="M36" i="6" l="1"/>
  <c r="G37" i="6"/>
  <c r="H37" i="6" s="1"/>
  <c r="L37" i="6" l="1"/>
  <c r="E38" i="6"/>
  <c r="F38" i="6" s="1"/>
  <c r="K37" i="6"/>
  <c r="I37" i="6"/>
  <c r="J37" i="6" s="1"/>
  <c r="E39" i="6" l="1"/>
  <c r="F39" i="6" s="1"/>
  <c r="K38" i="6"/>
  <c r="M37" i="6"/>
  <c r="G38" i="6"/>
  <c r="H38" i="6" s="1"/>
  <c r="L38" i="6" l="1"/>
  <c r="G39" i="6"/>
  <c r="H39" i="6" s="1"/>
  <c r="I38" i="6"/>
  <c r="J38" i="6" s="1"/>
  <c r="K39" i="6"/>
  <c r="E40" i="6"/>
  <c r="F40" i="6" s="1"/>
  <c r="I39" i="6" l="1"/>
  <c r="J39" i="6" s="1"/>
  <c r="L39" i="6"/>
  <c r="G40" i="6"/>
  <c r="I40" i="6" s="1"/>
  <c r="M38" i="6"/>
  <c r="H40" i="6" l="1"/>
  <c r="L40" i="6"/>
  <c r="M39" i="6"/>
  <c r="J40" i="6"/>
  <c r="E41" i="6"/>
  <c r="F41" i="6" s="1"/>
  <c r="K40" i="6"/>
  <c r="M40" i="6" l="1"/>
  <c r="G41" i="6"/>
  <c r="H41" i="6" s="1"/>
  <c r="I41" i="6" l="1"/>
  <c r="J41" i="6" s="1"/>
  <c r="L41" i="6"/>
  <c r="K41" i="6"/>
  <c r="E42" i="6"/>
  <c r="F42" i="6" s="1"/>
  <c r="G42" i="6" l="1"/>
  <c r="H42" i="6" s="1"/>
  <c r="M41" i="6"/>
  <c r="L42" i="6" l="1"/>
  <c r="K42" i="6"/>
  <c r="E43" i="6"/>
  <c r="F43" i="6" s="1"/>
  <c r="I42" i="6"/>
  <c r="J42" i="6" s="1"/>
  <c r="K43" i="6" l="1"/>
  <c r="E44" i="6"/>
  <c r="F44" i="6" s="1"/>
  <c r="G43" i="6"/>
  <c r="H43" i="6" s="1"/>
  <c r="M42" i="6"/>
  <c r="E45" i="6" l="1"/>
  <c r="F45" i="6" s="1"/>
  <c r="K44" i="6"/>
  <c r="G44" i="6"/>
  <c r="H44" i="6" s="1"/>
  <c r="L43" i="6"/>
  <c r="I43" i="6"/>
  <c r="J43" i="6" s="1"/>
  <c r="G45" i="6" l="1"/>
  <c r="H45" i="6" s="1"/>
  <c r="L44" i="6"/>
  <c r="I44" i="6"/>
  <c r="J44" i="6" s="1"/>
  <c r="M43" i="6"/>
  <c r="I45" i="6" l="1"/>
  <c r="J45" i="6" s="1"/>
  <c r="L45" i="6"/>
  <c r="E46" i="6"/>
  <c r="K45" i="6"/>
  <c r="M44" i="6"/>
  <c r="F46" i="6" l="1"/>
  <c r="K46" i="6" s="1"/>
  <c r="M45" i="6"/>
  <c r="G46" i="6"/>
  <c r="H46" i="6" s="1"/>
  <c r="L46" i="6" s="1"/>
  <c r="I46" i="6" l="1"/>
  <c r="J46" i="6" s="1"/>
  <c r="M46" i="6" s="1"/>
</calcChain>
</file>

<file path=xl/sharedStrings.xml><?xml version="1.0" encoding="utf-8"?>
<sst xmlns="http://schemas.openxmlformats.org/spreadsheetml/2006/main" count="525" uniqueCount="222">
  <si>
    <t>FUNDING ANALYSIS</t>
  </si>
  <si>
    <t>Project Name:</t>
  </si>
  <si>
    <t>Tubac Fire Station No. 1</t>
  </si>
  <si>
    <t>Pay Application #:</t>
  </si>
  <si>
    <t>Date:</t>
  </si>
  <si>
    <t>Period To:</t>
  </si>
  <si>
    <t>EXPENDITURES</t>
  </si>
  <si>
    <t>Contractor</t>
  </si>
  <si>
    <t>Budgeted</t>
  </si>
  <si>
    <t>Obligated</t>
  </si>
  <si>
    <t>Expended</t>
  </si>
  <si>
    <t>Bal to Finish</t>
  </si>
  <si>
    <t>Projected</t>
  </si>
  <si>
    <t>Total</t>
  </si>
  <si>
    <t>Curr Request</t>
  </si>
  <si>
    <t>Notes</t>
  </si>
  <si>
    <t>Construction – GMP</t>
  </si>
  <si>
    <t>D.L. Norton General Contracting, Inc.</t>
  </si>
  <si>
    <t>Pay app#4- sitework,retanining walls, spetic system, water service</t>
  </si>
  <si>
    <t>FUNDING SOURCES</t>
  </si>
  <si>
    <t>Source</t>
  </si>
  <si>
    <t>Total Budget</t>
  </si>
  <si>
    <t>Prior Draw</t>
  </si>
  <si>
    <t>This Draw</t>
  </si>
  <si>
    <t>Balance Remaining</t>
  </si>
  <si>
    <t>USDA Grant</t>
  </si>
  <si>
    <t>Drawn first CDS grant.</t>
  </si>
  <si>
    <t>Bond Funds</t>
  </si>
  <si>
    <t>Used after USDA funds are exhausted.</t>
  </si>
  <si>
    <t>Capital Reserve</t>
  </si>
  <si>
    <t>Drawn last; remaining balance stays in LPG account.</t>
  </si>
  <si>
    <t>Contigency Funds</t>
  </si>
  <si>
    <t xml:space="preserve">Exploratory digging for water line </t>
  </si>
  <si>
    <t>Pay App #</t>
  </si>
  <si>
    <t>USDA</t>
  </si>
  <si>
    <t>Bonds</t>
  </si>
  <si>
    <t>Total Pay App</t>
  </si>
  <si>
    <t xml:space="preserve">Contingency Funds </t>
  </si>
  <si>
    <t xml:space="preserve">Total </t>
  </si>
  <si>
    <t xml:space="preserve">Used </t>
  </si>
  <si>
    <t xml:space="preserve">Remaining </t>
  </si>
  <si>
    <t>USDA Funding Summary – Tubac Fire Station No. 1</t>
  </si>
  <si>
    <t>Total Earned This Period</t>
  </si>
  <si>
    <t>Retainage</t>
  </si>
  <si>
    <t>Net Pay Requested</t>
  </si>
  <si>
    <t>USDA Funds Applied This Pay App</t>
  </si>
  <si>
    <t>USDA Funds Drawn To Date</t>
  </si>
  <si>
    <t>USDA Grant Total</t>
  </si>
  <si>
    <t>USDA Remaining</t>
  </si>
  <si>
    <t>Work Completed This Period</t>
  </si>
  <si>
    <t>Cumulative Net &amp; Retainage Summary</t>
  </si>
  <si>
    <t>Gross This Pay App</t>
  </si>
  <si>
    <t>Retainage This Pay App</t>
  </si>
  <si>
    <t>Net This Pay App</t>
  </si>
  <si>
    <t>Cumulative Gross</t>
  </si>
  <si>
    <t>Cumulative Retainage</t>
  </si>
  <si>
    <t>Cumulative Net</t>
  </si>
  <si>
    <t>Division</t>
  </si>
  <si>
    <t>Division Name</t>
  </si>
  <si>
    <t>Item No.</t>
  </si>
  <si>
    <t>Description</t>
  </si>
  <si>
    <t>Unit</t>
  </si>
  <si>
    <t>Qty</t>
  </si>
  <si>
    <t>Unit Price</t>
  </si>
  <si>
    <t>Bid Cost</t>
  </si>
  <si>
    <t>1</t>
  </si>
  <si>
    <t>General Requirements</t>
  </si>
  <si>
    <t>Safety/First Aid/ Eyewash Stn.</t>
  </si>
  <si>
    <t>ls</t>
  </si>
  <si>
    <t>Temporary Fire Protections</t>
  </si>
  <si>
    <t>Temporary Storage Container</t>
  </si>
  <si>
    <t>Temporary Building Protection</t>
  </si>
  <si>
    <t>Temporary Fence</t>
  </si>
  <si>
    <t>Temporary Job Trailer</t>
  </si>
  <si>
    <t>Temporary Power Job Trailer</t>
  </si>
  <si>
    <t>Job Trailer Drinking Water</t>
  </si>
  <si>
    <t>Temporary Toilets &amp; Sanitation</t>
  </si>
  <si>
    <t>Temporary Handwash Station</t>
  </si>
  <si>
    <t>Progress &amp; Final Cleaning</t>
  </si>
  <si>
    <t>Dumpster/Trash Disposal</t>
  </si>
  <si>
    <t>Street Sweeper</t>
  </si>
  <si>
    <t>Traffic Control</t>
  </si>
  <si>
    <t>Warranty</t>
  </si>
  <si>
    <t>2</t>
  </si>
  <si>
    <t>Existing Conditions</t>
  </si>
  <si>
    <t>Survey &amp; Staking</t>
  </si>
  <si>
    <t>3</t>
  </si>
  <si>
    <t>Concrete</t>
  </si>
  <si>
    <t>Decorative Concrete Finishes</t>
  </si>
  <si>
    <t>4</t>
  </si>
  <si>
    <t>Masonry &amp; Precast Concrete</t>
  </si>
  <si>
    <t>5</t>
  </si>
  <si>
    <t>Metals</t>
  </si>
  <si>
    <t>Structural Steel &amp; Misc. Steel</t>
  </si>
  <si>
    <t>6</t>
  </si>
  <si>
    <t>Wood, Plastics, and Composites</t>
  </si>
  <si>
    <t>Rough Carpentry</t>
  </si>
  <si>
    <t>Architectural Wood &amp; Countertop</t>
  </si>
  <si>
    <t>7</t>
  </si>
  <si>
    <t>Thermal &amp; Moisture Protection</t>
  </si>
  <si>
    <t>Roofing &amp; Appendages</t>
  </si>
  <si>
    <t>Joint Sealants</t>
  </si>
  <si>
    <t>8</t>
  </si>
  <si>
    <t>Openings</t>
  </si>
  <si>
    <t>HM Frames, Doors &amp; Hardware</t>
  </si>
  <si>
    <t>Aluminum Frames, Storefronts, Windows, Glazing</t>
  </si>
  <si>
    <t>Overhead Sectional &amp; Coiling Doors</t>
  </si>
  <si>
    <t>Unit Skylights &amp; Tubular Solatube</t>
  </si>
  <si>
    <t>9</t>
  </si>
  <si>
    <t>Finishes</t>
  </si>
  <si>
    <t>Framing, Insulation, Drywall, Paint, ACT, FRP</t>
  </si>
  <si>
    <t>Stucco</t>
  </si>
  <si>
    <t>Tile, Athletic Flooring, Rubber Base</t>
  </si>
  <si>
    <t>10</t>
  </si>
  <si>
    <t>Specialties</t>
  </si>
  <si>
    <t>Exterior &amp; Interior Building Signage</t>
  </si>
  <si>
    <t>Toilet &amp; Bath Accessories</t>
  </si>
  <si>
    <t>FEC (excludes fire extinguishers) &amp; Corner Guards</t>
  </si>
  <si>
    <t>Flagpoles</t>
  </si>
  <si>
    <t>12</t>
  </si>
  <si>
    <t>Furnishings</t>
  </si>
  <si>
    <t>Window Coverings</t>
  </si>
  <si>
    <t>21</t>
  </si>
  <si>
    <t>Fire Suppression</t>
  </si>
  <si>
    <t>Fire Sprinkler Systems</t>
  </si>
  <si>
    <t>22</t>
  </si>
  <si>
    <t>Plumbing (Includes Mechanical)</t>
  </si>
  <si>
    <t>Plumbing &amp; Mechanical Systems</t>
  </si>
  <si>
    <t>26</t>
  </si>
  <si>
    <t>Electrical (Includes Fire Alarm)</t>
  </si>
  <si>
    <t>Electrical &amp; Fire Alarm Systems</t>
  </si>
  <si>
    <t>31/32</t>
  </si>
  <si>
    <t>Earthwork &amp; Exterior Improvements</t>
  </si>
  <si>
    <t>Demo, Fill, Grading, Utilities, Septic System, Building &amp; Site Concrete and Asphalt</t>
  </si>
  <si>
    <t>Asphalt Striping &amp; Site Signage</t>
  </si>
  <si>
    <t>Termite Control</t>
  </si>
  <si>
    <t>Fence, Gates, Guardrail &amp; Handrail</t>
  </si>
  <si>
    <t>Landscape &amp; Irrigation</t>
  </si>
  <si>
    <t>Pay Application Funding Tracker - Sequential Use of Funds (USDA → Bonds → Capital Reserve)</t>
  </si>
  <si>
    <t>USDA Total</t>
  </si>
  <si>
    <t>Bonds Total</t>
  </si>
  <si>
    <t>Capital Reserve Total</t>
  </si>
  <si>
    <t>GMP #1 Total</t>
  </si>
  <si>
    <t>Date</t>
  </si>
  <si>
    <t>Pay App Amount</t>
  </si>
  <si>
    <t>USDA - This Pay App</t>
  </si>
  <si>
    <t>Bonds - This Pay App</t>
  </si>
  <si>
    <t>Capital Reserve - This Pay App</t>
  </si>
  <si>
    <t>Bonds Remaining</t>
  </si>
  <si>
    <t>Capital Reserve Remaining</t>
  </si>
  <si>
    <t>Total Project Remaining</t>
  </si>
  <si>
    <t>Pay Application #4 Summary (per AIA G702)</t>
  </si>
  <si>
    <t>Net Payment This Pay App</t>
  </si>
  <si>
    <t>Schedule of Values (SOV)</t>
  </si>
  <si>
    <t>This Pay App</t>
  </si>
  <si>
    <t>Retainage - This Pay App</t>
  </si>
  <si>
    <t>Completed To Date (Per Pay App #4)</t>
  </si>
  <si>
    <t>Retainage To Date (Per Pay App #4)</t>
  </si>
  <si>
    <t>Net Payment - This Pay App</t>
  </si>
  <si>
    <t>Total Retainage (Cumulative)</t>
  </si>
  <si>
    <t>Masonry &amp; Precast</t>
  </si>
  <si>
    <t>Architectural Wood &amp; Countertops</t>
  </si>
  <si>
    <t>Aluminum Frames, Storefronts, Windows, Glass &amp; Glazing</t>
  </si>
  <si>
    <t>Overhead Coiling &amp; Sectional Doors</t>
  </si>
  <si>
    <t>Framing, Insulation, Drywall, Paint, ACT &amp; FRP</t>
  </si>
  <si>
    <t>Tile, Athletic Flooring &amp; Rubber Base</t>
  </si>
  <si>
    <t>FEC &amp; Corner Guards (excl. fire extinguishers)</t>
  </si>
  <si>
    <t>Flagpole</t>
  </si>
  <si>
    <t>Fire Sprinkler System</t>
  </si>
  <si>
    <t>Plumbing System</t>
  </si>
  <si>
    <t>Mechanical / HVAC System</t>
  </si>
  <si>
    <t>Demo, Import Fill, Grading, Septic System, Utilities, Building &amp; Site Concrete and Asphalt</t>
  </si>
  <si>
    <t>Contingency</t>
  </si>
  <si>
    <t xml:space="preserve">General Conditions </t>
  </si>
  <si>
    <t>Bond</t>
  </si>
  <si>
    <t xml:space="preserve">Insurance </t>
  </si>
  <si>
    <t>Consturuction Fee</t>
  </si>
  <si>
    <t>Sales Tax</t>
  </si>
  <si>
    <t>TOTALS</t>
  </si>
  <si>
    <t>Pay Application #3 Summary (per AIA G702)</t>
  </si>
  <si>
    <t>Completed To Date (Per Pay App #3)</t>
  </si>
  <si>
    <t>Retainage To Date (Per Pay App #3)</t>
  </si>
  <si>
    <t>Pay Application #2 Detail -</t>
  </si>
  <si>
    <t>Description of Work</t>
  </si>
  <si>
    <t>Original Amount (Scheduled Value)</t>
  </si>
  <si>
    <t>Earned to Date - This Pay App</t>
  </si>
  <si>
    <t>% Complete to Date</t>
  </si>
  <si>
    <t>Retainage $</t>
  </si>
  <si>
    <t>Retainage %</t>
  </si>
  <si>
    <t>General Conditions</t>
  </si>
  <si>
    <t>Insurance</t>
  </si>
  <si>
    <t>Construction Fee (Overhead &amp; Profit)</t>
  </si>
  <si>
    <t>TOTALS:</t>
  </si>
  <si>
    <t>Check: Net Pay App #2 per AIA G702/G703</t>
  </si>
  <si>
    <t>Difference (Workbook Total - AIA Net)</t>
  </si>
  <si>
    <t>Pay Application #1 Detail - Mirrors Contractor G703 (Option A)</t>
  </si>
  <si>
    <t>GMP #1 Cost Summary (from Contractor Cost Summary Sheet)</t>
  </si>
  <si>
    <t>A</t>
  </si>
  <si>
    <t>Cost of Construction (Labor, Materials, Equipment)</t>
  </si>
  <si>
    <t>B</t>
  </si>
  <si>
    <t>C</t>
  </si>
  <si>
    <t>Subtotal Direct Costs (A+B)</t>
  </si>
  <si>
    <t>D</t>
  </si>
  <si>
    <t>E</t>
  </si>
  <si>
    <t>Payment and Performance Bond</t>
  </si>
  <si>
    <t>F</t>
  </si>
  <si>
    <t>G</t>
  </si>
  <si>
    <t>Subtotal Indirect Costs (D+E+F)</t>
  </si>
  <si>
    <t>H</t>
  </si>
  <si>
    <t>Subtotal Direct and Indirect Costs (C+G)</t>
  </si>
  <si>
    <t>I</t>
  </si>
  <si>
    <t>J</t>
  </si>
  <si>
    <t>Subtotal Direct and Indirect Costs (incl. Fee)</t>
  </si>
  <si>
    <t>K</t>
  </si>
  <si>
    <t>L/M</t>
  </si>
  <si>
    <t>Total Amount (GMP #1)</t>
  </si>
  <si>
    <t xml:space="preserve">Completed To Date </t>
  </si>
  <si>
    <t xml:space="preserve">Totales </t>
  </si>
  <si>
    <t>Sitwork,septic system,building footings</t>
  </si>
  <si>
    <t xml:space="preserve">Running Total </t>
  </si>
  <si>
    <t>Net This pay app</t>
  </si>
  <si>
    <t>Pay Application #5 Summary (per AIA G702)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</si>
</sst>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.00_-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i/>
      <sz val="9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9" fontId="0" fillId="0" borderId="0" xfId="1" applyFont="1"/>
    <xf numFmtId="14" fontId="0" fillId="0" borderId="0" xfId="0" applyNumberFormat="1"/>
    <xf numFmtId="164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164" fontId="0" fillId="3" borderId="0" xfId="0" applyNumberFormat="1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0" fillId="0" borderId="3" xfId="0" applyBorder="1"/>
    <xf numFmtId="0" fontId="0" fillId="0" borderId="4" xfId="0" applyBorder="1"/>
    <xf numFmtId="164" fontId="0" fillId="0" borderId="1" xfId="0" applyNumberFormat="1" applyBorder="1"/>
    <xf numFmtId="164" fontId="0" fillId="0" borderId="5" xfId="0" applyNumberFormat="1" applyBorder="1"/>
    <xf numFmtId="164" fontId="0" fillId="0" borderId="2" xfId="0" applyNumberFormat="1" applyBorder="1"/>
    <xf numFmtId="6" fontId="0" fillId="0" borderId="0" xfId="0" applyNumberFormat="1"/>
    <xf numFmtId="8" fontId="0" fillId="0" borderId="0" xfId="0" applyNumberFormat="1"/>
    <xf numFmtId="0" fontId="0" fillId="0" borderId="6" xfId="0" applyBorder="1"/>
    <xf numFmtId="164" fontId="0" fillId="0" borderId="7" xfId="0" applyNumberFormat="1" applyBorder="1"/>
    <xf numFmtId="0" fontId="0" fillId="0" borderId="8" xfId="0" applyBorder="1"/>
    <xf numFmtId="0" fontId="0" fillId="0" borderId="5" xfId="0" applyBorder="1"/>
    <xf numFmtId="0" fontId="0" fillId="0" borderId="2" xfId="0" applyBorder="1"/>
    <xf numFmtId="0" fontId="0" fillId="0" borderId="9" xfId="0" applyBorder="1"/>
    <xf numFmtId="0" fontId="0" fillId="0" borderId="10" xfId="0" applyBorder="1"/>
    <xf numFmtId="164" fontId="0" fillId="4" borderId="0" xfId="0" applyNumberFormat="1" applyFill="1"/>
    <xf numFmtId="0" fontId="6" fillId="0" borderId="0" xfId="0" applyFont="1"/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 applyAlignment="1">
      <alignment vertical="center"/>
    </xf>
    <xf numFmtId="165" fontId="7" fillId="0" borderId="0" xfId="0" applyNumberFormat="1" applyFont="1"/>
    <xf numFmtId="0" fontId="6" fillId="0" borderId="0" xfId="0" applyFont="1" applyAlignment="1">
      <alignment wrapText="1"/>
    </xf>
    <xf numFmtId="0" fontId="4" fillId="0" borderId="0" xfId="0" applyFont="1"/>
    <xf numFmtId="0" fontId="0" fillId="0" borderId="0" xfId="0"/>
    <xf numFmtId="0" fontId="5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Contingency</a:t>
            </a:r>
            <a:r>
              <a:rPr lang="en-US" baseline="0"/>
              <a:t> Funds</a:t>
            </a:r>
            <a:endParaRPr lang="en-US"/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Board_Chart!$A$36:$A$38</c:f>
              <c:strCache>
                <c:ptCount val="3"/>
                <c:pt idx="0">
                  <c:v>Total </c:v>
                </c:pt>
                <c:pt idx="1">
                  <c:v>Used </c:v>
                </c:pt>
                <c:pt idx="2">
                  <c:v>Remaining </c:v>
                </c:pt>
              </c:strCache>
            </c:strRef>
          </c:cat>
          <c:val>
            <c:numRef>
              <c:f>Board_Chart!$B$36:$B$38</c:f>
              <c:numCache>
                <c:formatCode>"$"#,##0.00</c:formatCode>
                <c:ptCount val="3"/>
                <c:pt idx="0" formatCode="&quot;$&quot;#,##0_);[Red]\(&quot;$&quot;#,##0\)">
                  <c:v>350000</c:v>
                </c:pt>
                <c:pt idx="1">
                  <c:v>3500</c:v>
                </c:pt>
                <c:pt idx="2" formatCode="&quot;$&quot;#,##0.00_);[Red]\(&quot;$&quot;#,##0.00\)">
                  <c:v>346500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B-48A5-970F-5D2734513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5779871"/>
        <c:axId val="355780351"/>
      </c:barChart>
      <c:catAx>
        <c:axId val="355779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5780351"/>
        <c:crosses val="autoZero"/>
        <c:auto val="1"/>
        <c:lblAlgn val="ctr"/>
        <c:lblOffset val="100"/>
        <c:noMultiLvlLbl val="0"/>
      </c:catAx>
      <c:valAx>
        <c:axId val="355780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&quot;$&quot;#,##0_);[Red]\(&quot;$&quot;#,##0\)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5779871"/>
        <c:crosses val="autoZero"/>
        <c:crossBetween val="between"/>
      </c:valAx>
    </c:plotArea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USDA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1550240740740739"/>
          <c:y val="0.1378540740740741"/>
          <c:w val="0.56668129629629627"/>
          <c:h val="0.630457037037037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Board_Chart!$B$1</c:f>
              <c:strCache>
                <c:ptCount val="1"/>
                <c:pt idx="0">
                  <c:v>USDA</c:v>
                </c:pt>
              </c:strCache>
            </c:strRef>
          </c:tx>
          <c:spPr>
            <a:ln>
              <a:prstDash val="solid"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30-45B7-95CA-676BF4D1B145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0-45B7-95CA-676BF4D1B145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30-45B7-95CA-676BF4D1B145}"/>
                </c:ext>
              </c:extLst>
            </c:dLbl>
            <c:dLbl>
              <c:idx val="3"/>
              <c:spPr>
                <a:noFill/>
                <a:ln>
                  <a:noFill/>
                  <a:prstDash val="solid"/>
                </a:ln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CE30-45B7-95CA-676BF4D1B145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30-45B7-95CA-676BF4D1B14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0-45B7-95CA-676BF4D1B145}"/>
                </c:ext>
              </c:extLst>
            </c:dLbl>
            <c:dLbl>
              <c:idx val="6"/>
              <c:layout>
                <c:manualLayout>
                  <c:x val="-4.7037037037037039E-3"/>
                  <c:y val="-0.3245555555555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0-45B7-95CA-676BF4D1B145}"/>
                </c:ext>
              </c:extLst>
            </c:dLbl>
            <c:spPr>
              <a:noFill/>
              <a:ln>
                <a:noFill/>
                <a:prstDash val="solid"/>
              </a:ln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Board_Chart!$A$2:$A$8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6">
                  <c:v>Total</c:v>
                </c:pt>
              </c:strCache>
            </c:strRef>
          </c:cat>
          <c:val>
            <c:numRef>
              <c:f>Board_Chart!$B$2:$B$8</c:f>
              <c:numCache>
                <c:formatCode>"$"#,##0.00</c:formatCode>
                <c:ptCount val="7"/>
                <c:pt idx="0">
                  <c:v>227600.52000000002</c:v>
                </c:pt>
                <c:pt idx="1">
                  <c:v>126287.02</c:v>
                </c:pt>
                <c:pt idx="2">
                  <c:v>242871.03</c:v>
                </c:pt>
                <c:pt idx="3">
                  <c:v>76891.3</c:v>
                </c:pt>
                <c:pt idx="4">
                  <c:v>221948.64</c:v>
                </c:pt>
                <c:pt idx="6">
                  <c:v>895598.51000000013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30-45B7-95CA-676BF4D1B145}"/>
            </c:ext>
          </c:extLst>
        </c:ser>
        <c:ser>
          <c:idx val="1"/>
          <c:order val="1"/>
          <c:tx>
            <c:strRef>
              <c:f>Board_Chart!$C$1</c:f>
              <c:strCache>
                <c:ptCount val="1"/>
                <c:pt idx="0">
                  <c:v>Bonds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Board_Chart!$A$2:$A$8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6">
                  <c:v>Total</c:v>
                </c:pt>
              </c:strCache>
            </c:strRef>
          </c:cat>
          <c:val>
            <c:numRef>
              <c:f>Board_Chart!$C$2:$C$3</c:f>
              <c:numCache>
                <c:formatCode>"$"#,##0.00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30-45B7-95CA-676BF4D1B145}"/>
            </c:ext>
          </c:extLst>
        </c:ser>
        <c:ser>
          <c:idx val="2"/>
          <c:order val="2"/>
          <c:tx>
            <c:strRef>
              <c:f>Board_Chart!$D$1</c:f>
              <c:strCache>
                <c:ptCount val="1"/>
                <c:pt idx="0">
                  <c:v>Capital Reserve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Board_Chart!$A$2:$A$8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6">
                  <c:v>Total</c:v>
                </c:pt>
              </c:strCache>
            </c:strRef>
          </c:cat>
          <c:val>
            <c:numRef>
              <c:f>Board_Chart!$D$2:$D$3</c:f>
              <c:numCache>
                <c:formatCode>"$"#,##0.00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E30-45B7-95CA-676BF4D1B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Pay Application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Dollars</a:t>
                </a:r>
              </a:p>
            </c:rich>
          </c:tx>
          <c:overlay val="0"/>
        </c:title>
        <c:numFmt formatCode="&quot;$&quot;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USDA Funding Status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USDA_Funding_Summary!$A$8:$A$10</c:f>
              <c:strCache>
                <c:ptCount val="3"/>
                <c:pt idx="0">
                  <c:v>USDA Funds Drawn To Date</c:v>
                </c:pt>
                <c:pt idx="1">
                  <c:v>USDA Grant Total</c:v>
                </c:pt>
                <c:pt idx="2">
                  <c:v>USDA Remaining</c:v>
                </c:pt>
              </c:strCache>
            </c:strRef>
          </c:cat>
          <c:val>
            <c:numRef>
              <c:f>USDA_Funding_Summary!$B$8:$B$10</c:f>
              <c:numCache>
                <c:formatCode>"$"#,##0.00</c:formatCode>
                <c:ptCount val="3"/>
                <c:pt idx="0">
                  <c:v>895598.51000000013</c:v>
                </c:pt>
                <c:pt idx="1">
                  <c:v>2000000</c:v>
                </c:pt>
                <c:pt idx="2">
                  <c:v>1104401.4899999998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E-4402-9FA9-9FC568CB9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Dollars</a:t>
                </a:r>
              </a:p>
            </c:rich>
          </c:tx>
          <c:overlay val="0"/>
        </c:title>
        <c:numFmt formatCode="&quot;$&quot;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31</xdr:row>
      <xdr:rowOff>42862</xdr:rowOff>
    </xdr:from>
    <xdr:to>
      <xdr:col>16</xdr:col>
      <xdr:colOff>171450</xdr:colOff>
      <xdr:row>45</xdr:row>
      <xdr:rowOff>119062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209550</xdr:colOff>
      <xdr:row>1</xdr:row>
      <xdr:rowOff>47625</xdr:rowOff>
    </xdr:from>
    <xdr:ext cx="5400000" cy="27000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workbookViewId="0">
      <selection activeCell="C18" sqref="C18"/>
    </sheetView>
  </sheetViews>
  <sheetFormatPr defaultRowHeight="15" x14ac:dyDescent="0.25"/>
  <cols>
    <col min="1" max="1" width="30" customWidth="1"/>
    <col min="2" max="2" width="28" customWidth="1"/>
    <col min="3" max="4" width="14" customWidth="1"/>
    <col min="5" max="5" width="18" bestFit="1" customWidth="1"/>
    <col min="6" max="6" width="16" customWidth="1"/>
    <col min="7" max="8" width="14" customWidth="1"/>
    <col min="9" max="9" width="16" customWidth="1"/>
    <col min="10" max="10" width="62" bestFit="1" customWidth="1"/>
  </cols>
  <sheetData>
    <row r="1" spans="1:10" x14ac:dyDescent="0.25">
      <c r="A1" t="s">
        <v>0</v>
      </c>
    </row>
    <row r="2" spans="1:10" x14ac:dyDescent="0.25">
      <c r="A2" t="s">
        <v>1</v>
      </c>
      <c r="B2" t="s">
        <v>2</v>
      </c>
      <c r="D2" t="s">
        <v>3</v>
      </c>
      <c r="E2">
        <v>5</v>
      </c>
    </row>
    <row r="3" spans="1:10" x14ac:dyDescent="0.25">
      <c r="A3" t="s">
        <v>4</v>
      </c>
      <c r="D3" t="s">
        <v>5</v>
      </c>
    </row>
    <row r="6" spans="1:10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x14ac:dyDescent="0.25">
      <c r="A7" s="2" t="s">
        <v>16</v>
      </c>
      <c r="B7" s="2" t="s">
        <v>17</v>
      </c>
      <c r="C7" s="5">
        <v>7494240</v>
      </c>
      <c r="D7" s="19">
        <f>C7</f>
        <v>7494240</v>
      </c>
      <c r="E7" s="19">
        <v>673649.87000000011</v>
      </c>
      <c r="F7" s="19">
        <f>C7-E7</f>
        <v>6820590.1299999999</v>
      </c>
      <c r="G7" s="19"/>
      <c r="H7" s="19">
        <f>SUM(E7:G7)</f>
        <v>7494240</v>
      </c>
      <c r="I7" s="19">
        <v>221948.64</v>
      </c>
      <c r="J7" s="2" t="s">
        <v>18</v>
      </c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19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" t="s">
        <v>20</v>
      </c>
      <c r="B11" s="1" t="s">
        <v>21</v>
      </c>
      <c r="C11" s="1" t="s">
        <v>22</v>
      </c>
      <c r="D11" s="1" t="s">
        <v>23</v>
      </c>
      <c r="E11" s="1" t="s">
        <v>24</v>
      </c>
      <c r="F11" s="1" t="s">
        <v>15</v>
      </c>
      <c r="G11" s="2"/>
      <c r="H11" s="2"/>
      <c r="I11" s="2"/>
      <c r="J11" s="2"/>
    </row>
    <row r="12" spans="1:10" x14ac:dyDescent="0.25">
      <c r="A12" s="2" t="s">
        <v>25</v>
      </c>
      <c r="B12" s="20">
        <f>USDA_Funding_Summary!B9</f>
        <v>2000000</v>
      </c>
      <c r="C12" s="5">
        <v>673649.87</v>
      </c>
      <c r="D12" s="19">
        <v>221948.64</v>
      </c>
      <c r="E12" s="19">
        <f>B12-C12-D12</f>
        <v>1104401.4899999998</v>
      </c>
      <c r="F12" s="2" t="s">
        <v>26</v>
      </c>
      <c r="G12" s="2"/>
      <c r="H12" s="2"/>
      <c r="I12" s="2"/>
      <c r="J12" s="2"/>
    </row>
    <row r="13" spans="1:10" x14ac:dyDescent="0.25">
      <c r="A13" s="17" t="s">
        <v>27</v>
      </c>
      <c r="B13" s="21">
        <v>4200000</v>
      </c>
      <c r="C13" s="18">
        <v>0</v>
      </c>
      <c r="D13" s="2">
        <f>Pay_Apps!G8</f>
        <v>0</v>
      </c>
      <c r="E13" s="19">
        <f>B13-C13-D13</f>
        <v>4200000</v>
      </c>
      <c r="F13" s="2" t="s">
        <v>28</v>
      </c>
      <c r="G13" s="2"/>
      <c r="H13" s="2"/>
      <c r="I13" s="2"/>
      <c r="J13" s="2"/>
    </row>
    <row r="14" spans="1:10" x14ac:dyDescent="0.25">
      <c r="A14" s="24" t="s">
        <v>29</v>
      </c>
      <c r="B14" s="25">
        <v>1294240</v>
      </c>
      <c r="C14" s="26">
        <v>0</v>
      </c>
      <c r="D14" s="27">
        <f>Pay_Apps!I8</f>
        <v>0</v>
      </c>
      <c r="E14" s="20">
        <f>B14-C14-D14</f>
        <v>1294240</v>
      </c>
      <c r="F14" s="27" t="s">
        <v>30</v>
      </c>
      <c r="G14" s="27"/>
      <c r="H14" s="27"/>
      <c r="I14" s="27"/>
      <c r="J14" s="27"/>
    </row>
    <row r="15" spans="1:10" x14ac:dyDescent="0.25">
      <c r="A15" s="28" t="s">
        <v>31</v>
      </c>
      <c r="B15" s="21">
        <v>350000</v>
      </c>
      <c r="C15" s="21"/>
      <c r="D15" s="21">
        <v>3500</v>
      </c>
      <c r="E15" s="21">
        <f>B15-C15-D15</f>
        <v>346500</v>
      </c>
      <c r="F15" s="30" t="s">
        <v>32</v>
      </c>
      <c r="G15" s="30"/>
      <c r="H15" s="30"/>
      <c r="I15" s="30"/>
      <c r="J15" s="29"/>
    </row>
    <row r="20" spans="2:3" x14ac:dyDescent="0.25">
      <c r="C20" s="5"/>
    </row>
    <row r="23" spans="2:3" x14ac:dyDescent="0.25">
      <c r="B23" s="5"/>
    </row>
  </sheetData>
  <pageMargins left="0.75" right="0.75" top="1" bottom="1" header="0.5" footer="0.5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5"/>
  <sheetViews>
    <sheetView workbookViewId="0">
      <selection activeCell="D58" sqref="D58"/>
    </sheetView>
  </sheetViews>
  <sheetFormatPr defaultRowHeight="15" x14ac:dyDescent="0.25"/>
  <cols>
    <col min="1" max="1" width="10" customWidth="1"/>
    <col min="2" max="2" width="60" customWidth="1"/>
    <col min="3" max="3" width="33" bestFit="1" customWidth="1"/>
    <col min="4" max="4" width="27.28515625" bestFit="1" customWidth="1"/>
    <col min="5" max="5" width="18.85546875" bestFit="1" customWidth="1"/>
    <col min="6" max="6" width="16" customWidth="1"/>
    <col min="7" max="7" width="14" customWidth="1"/>
    <col min="8" max="8" width="22" customWidth="1"/>
  </cols>
  <sheetData>
    <row r="1" spans="1:8" x14ac:dyDescent="0.25">
      <c r="A1" t="s">
        <v>182</v>
      </c>
    </row>
    <row r="4" spans="1:8" x14ac:dyDescent="0.25">
      <c r="A4" t="s">
        <v>59</v>
      </c>
      <c r="B4" t="s">
        <v>183</v>
      </c>
      <c r="C4" t="s">
        <v>184</v>
      </c>
      <c r="D4" t="s">
        <v>185</v>
      </c>
      <c r="E4" t="s">
        <v>186</v>
      </c>
      <c r="F4" t="s">
        <v>187</v>
      </c>
      <c r="G4" t="s">
        <v>188</v>
      </c>
      <c r="H4" t="s">
        <v>152</v>
      </c>
    </row>
    <row r="5" spans="1:8" x14ac:dyDescent="0.25">
      <c r="A5">
        <v>1</v>
      </c>
      <c r="B5" t="s">
        <v>66</v>
      </c>
      <c r="C5">
        <v>124267.86</v>
      </c>
      <c r="D5">
        <v>10593.57</v>
      </c>
      <c r="E5" s="3">
        <f t="shared" ref="E5:E51" si="0">IF(C5&gt;0,D5/C5,"")</f>
        <v>8.5247866986685045E-2</v>
      </c>
      <c r="F5">
        <v>1907.47</v>
      </c>
      <c r="G5" s="3">
        <f t="shared" ref="G5:G51" si="1">IF(D5&gt;0,F5/D5,"")</f>
        <v>0.18005922460511425</v>
      </c>
      <c r="H5">
        <f t="shared" ref="H5:H48" si="2">D5-F5</f>
        <v>8686.1</v>
      </c>
    </row>
    <row r="6" spans="1:8" x14ac:dyDescent="0.25">
      <c r="A6">
        <v>2</v>
      </c>
      <c r="B6" t="s">
        <v>85</v>
      </c>
      <c r="C6">
        <v>21650</v>
      </c>
      <c r="D6">
        <v>0</v>
      </c>
      <c r="E6">
        <f t="shared" si="0"/>
        <v>0</v>
      </c>
      <c r="F6">
        <f t="shared" ref="F6:F20" si="3">ROUND(D6*0.05,2)</f>
        <v>0</v>
      </c>
      <c r="G6" t="str">
        <f t="shared" si="1"/>
        <v/>
      </c>
      <c r="H6">
        <f t="shared" si="2"/>
        <v>0</v>
      </c>
    </row>
    <row r="7" spans="1:8" x14ac:dyDescent="0.25">
      <c r="A7">
        <v>3</v>
      </c>
      <c r="B7" t="s">
        <v>88</v>
      </c>
      <c r="C7">
        <v>39955.86</v>
      </c>
      <c r="D7">
        <v>0</v>
      </c>
      <c r="E7">
        <f t="shared" si="0"/>
        <v>0</v>
      </c>
      <c r="F7">
        <f t="shared" si="3"/>
        <v>0</v>
      </c>
      <c r="G7" t="str">
        <f t="shared" si="1"/>
        <v/>
      </c>
      <c r="H7">
        <f t="shared" si="2"/>
        <v>0</v>
      </c>
    </row>
    <row r="8" spans="1:8" x14ac:dyDescent="0.25">
      <c r="A8">
        <v>4</v>
      </c>
      <c r="B8" t="s">
        <v>160</v>
      </c>
      <c r="C8">
        <v>512000</v>
      </c>
      <c r="D8">
        <v>0</v>
      </c>
      <c r="E8">
        <f t="shared" si="0"/>
        <v>0</v>
      </c>
      <c r="F8">
        <f t="shared" si="3"/>
        <v>0</v>
      </c>
      <c r="G8" t="str">
        <f t="shared" si="1"/>
        <v/>
      </c>
      <c r="H8">
        <f t="shared" si="2"/>
        <v>0</v>
      </c>
    </row>
    <row r="9" spans="1:8" x14ac:dyDescent="0.25">
      <c r="A9">
        <v>5</v>
      </c>
      <c r="B9" t="s">
        <v>93</v>
      </c>
      <c r="C9">
        <v>131460</v>
      </c>
      <c r="D9">
        <v>0</v>
      </c>
      <c r="E9">
        <f t="shared" si="0"/>
        <v>0</v>
      </c>
      <c r="F9">
        <f t="shared" si="3"/>
        <v>0</v>
      </c>
      <c r="G9" t="str">
        <f t="shared" si="1"/>
        <v/>
      </c>
      <c r="H9">
        <f t="shared" si="2"/>
        <v>0</v>
      </c>
    </row>
    <row r="10" spans="1:8" x14ac:dyDescent="0.25">
      <c r="A10">
        <v>6</v>
      </c>
      <c r="B10" t="s">
        <v>96</v>
      </c>
      <c r="C10">
        <v>212800</v>
      </c>
      <c r="D10">
        <v>0</v>
      </c>
      <c r="E10">
        <f t="shared" si="0"/>
        <v>0</v>
      </c>
      <c r="F10">
        <f t="shared" si="3"/>
        <v>0</v>
      </c>
      <c r="G10" t="str">
        <f t="shared" si="1"/>
        <v/>
      </c>
      <c r="H10">
        <f t="shared" si="2"/>
        <v>0</v>
      </c>
    </row>
    <row r="11" spans="1:8" x14ac:dyDescent="0.25">
      <c r="A11">
        <v>7</v>
      </c>
      <c r="B11" t="s">
        <v>161</v>
      </c>
      <c r="C11">
        <v>113320</v>
      </c>
      <c r="D11">
        <v>0</v>
      </c>
      <c r="E11">
        <f t="shared" si="0"/>
        <v>0</v>
      </c>
      <c r="F11">
        <f t="shared" si="3"/>
        <v>0</v>
      </c>
      <c r="G11" t="str">
        <f t="shared" si="1"/>
        <v/>
      </c>
      <c r="H11">
        <f t="shared" si="2"/>
        <v>0</v>
      </c>
    </row>
    <row r="12" spans="1:8" x14ac:dyDescent="0.25">
      <c r="A12">
        <v>8</v>
      </c>
      <c r="B12" t="s">
        <v>100</v>
      </c>
      <c r="C12">
        <v>467114</v>
      </c>
      <c r="D12">
        <v>0</v>
      </c>
      <c r="E12">
        <f t="shared" si="0"/>
        <v>0</v>
      </c>
      <c r="F12">
        <f t="shared" si="3"/>
        <v>0</v>
      </c>
      <c r="G12" t="str">
        <f t="shared" si="1"/>
        <v/>
      </c>
      <c r="H12">
        <f t="shared" si="2"/>
        <v>0</v>
      </c>
    </row>
    <row r="13" spans="1:8" x14ac:dyDescent="0.25">
      <c r="A13">
        <v>9</v>
      </c>
      <c r="B13" t="s">
        <v>101</v>
      </c>
      <c r="C13">
        <v>18665</v>
      </c>
      <c r="D13">
        <v>0</v>
      </c>
      <c r="E13">
        <f t="shared" si="0"/>
        <v>0</v>
      </c>
      <c r="F13">
        <f t="shared" si="3"/>
        <v>0</v>
      </c>
      <c r="G13" t="str">
        <f t="shared" si="1"/>
        <v/>
      </c>
      <c r="H13">
        <f t="shared" si="2"/>
        <v>0</v>
      </c>
    </row>
    <row r="14" spans="1:8" x14ac:dyDescent="0.25">
      <c r="A14">
        <v>10</v>
      </c>
      <c r="B14" t="s">
        <v>104</v>
      </c>
      <c r="C14">
        <v>92866</v>
      </c>
      <c r="D14">
        <v>0</v>
      </c>
      <c r="E14">
        <f t="shared" si="0"/>
        <v>0</v>
      </c>
      <c r="F14">
        <f t="shared" si="3"/>
        <v>0</v>
      </c>
      <c r="G14" t="str">
        <f t="shared" si="1"/>
        <v/>
      </c>
      <c r="H14">
        <f t="shared" si="2"/>
        <v>0</v>
      </c>
    </row>
    <row r="15" spans="1:8" x14ac:dyDescent="0.25">
      <c r="A15">
        <v>11</v>
      </c>
      <c r="B15" t="s">
        <v>162</v>
      </c>
      <c r="C15">
        <v>67490</v>
      </c>
      <c r="D15">
        <v>0</v>
      </c>
      <c r="E15">
        <f t="shared" si="0"/>
        <v>0</v>
      </c>
      <c r="F15">
        <f t="shared" si="3"/>
        <v>0</v>
      </c>
      <c r="G15" t="str">
        <f t="shared" si="1"/>
        <v/>
      </c>
      <c r="H15">
        <f t="shared" si="2"/>
        <v>0</v>
      </c>
    </row>
    <row r="16" spans="1:8" x14ac:dyDescent="0.25">
      <c r="A16">
        <v>12</v>
      </c>
      <c r="B16" t="s">
        <v>163</v>
      </c>
      <c r="C16">
        <v>78610</v>
      </c>
      <c r="D16">
        <v>0</v>
      </c>
      <c r="E16">
        <f t="shared" si="0"/>
        <v>0</v>
      </c>
      <c r="F16">
        <f t="shared" si="3"/>
        <v>0</v>
      </c>
      <c r="G16" t="str">
        <f t="shared" si="1"/>
        <v/>
      </c>
      <c r="H16">
        <f t="shared" si="2"/>
        <v>0</v>
      </c>
    </row>
    <row r="17" spans="1:8" x14ac:dyDescent="0.25">
      <c r="A17">
        <v>13</v>
      </c>
      <c r="B17" t="s">
        <v>107</v>
      </c>
      <c r="C17">
        <v>22691.119999999999</v>
      </c>
      <c r="D17">
        <v>0</v>
      </c>
      <c r="E17">
        <f t="shared" si="0"/>
        <v>0</v>
      </c>
      <c r="F17">
        <f t="shared" si="3"/>
        <v>0</v>
      </c>
      <c r="G17" t="str">
        <f t="shared" si="1"/>
        <v/>
      </c>
      <c r="H17">
        <f t="shared" si="2"/>
        <v>0</v>
      </c>
    </row>
    <row r="18" spans="1:8" x14ac:dyDescent="0.25">
      <c r="A18">
        <v>14</v>
      </c>
      <c r="B18" t="s">
        <v>164</v>
      </c>
      <c r="C18">
        <v>323005</v>
      </c>
      <c r="D18">
        <v>0</v>
      </c>
      <c r="E18">
        <f t="shared" si="0"/>
        <v>0</v>
      </c>
      <c r="F18">
        <f t="shared" si="3"/>
        <v>0</v>
      </c>
      <c r="G18" t="str">
        <f t="shared" si="1"/>
        <v/>
      </c>
      <c r="H18">
        <f t="shared" si="2"/>
        <v>0</v>
      </c>
    </row>
    <row r="19" spans="1:8" x14ac:dyDescent="0.25">
      <c r="A19">
        <v>15</v>
      </c>
      <c r="B19" t="s">
        <v>111</v>
      </c>
      <c r="C19">
        <v>106849.56</v>
      </c>
      <c r="D19">
        <v>0</v>
      </c>
      <c r="E19">
        <f t="shared" si="0"/>
        <v>0</v>
      </c>
      <c r="F19">
        <f t="shared" si="3"/>
        <v>0</v>
      </c>
      <c r="G19" t="str">
        <f t="shared" si="1"/>
        <v/>
      </c>
      <c r="H19">
        <f t="shared" si="2"/>
        <v>0</v>
      </c>
    </row>
    <row r="20" spans="1:8" x14ac:dyDescent="0.25">
      <c r="A20">
        <v>16</v>
      </c>
      <c r="B20" t="s">
        <v>165</v>
      </c>
      <c r="C20">
        <v>38857.07</v>
      </c>
      <c r="D20">
        <v>0</v>
      </c>
      <c r="E20">
        <f t="shared" si="0"/>
        <v>0</v>
      </c>
      <c r="F20">
        <f t="shared" si="3"/>
        <v>0</v>
      </c>
      <c r="G20" t="str">
        <f t="shared" si="1"/>
        <v/>
      </c>
      <c r="H20">
        <f t="shared" si="2"/>
        <v>0</v>
      </c>
    </row>
    <row r="21" spans="1:8" x14ac:dyDescent="0.25">
      <c r="A21">
        <v>17</v>
      </c>
      <c r="B21" t="s">
        <v>115</v>
      </c>
      <c r="C21">
        <v>20475.37</v>
      </c>
      <c r="D21">
        <v>0</v>
      </c>
      <c r="E21">
        <f t="shared" si="0"/>
        <v>0</v>
      </c>
      <c r="F21">
        <v>511.88</v>
      </c>
      <c r="G21" t="str">
        <f t="shared" si="1"/>
        <v/>
      </c>
      <c r="H21">
        <f t="shared" si="2"/>
        <v>-511.88</v>
      </c>
    </row>
    <row r="22" spans="1:8" x14ac:dyDescent="0.25">
      <c r="A22">
        <v>18</v>
      </c>
      <c r="B22" t="s">
        <v>116</v>
      </c>
      <c r="C22">
        <v>8845</v>
      </c>
      <c r="D22">
        <v>0</v>
      </c>
      <c r="E22">
        <f t="shared" si="0"/>
        <v>0</v>
      </c>
      <c r="F22">
        <f t="shared" ref="F22:F29" si="4">ROUND(D22*0.05,2)</f>
        <v>0</v>
      </c>
      <c r="G22" t="str">
        <f t="shared" si="1"/>
        <v/>
      </c>
      <c r="H22">
        <f t="shared" si="2"/>
        <v>0</v>
      </c>
    </row>
    <row r="23" spans="1:8" x14ac:dyDescent="0.25">
      <c r="A23">
        <v>19</v>
      </c>
      <c r="B23" t="s">
        <v>166</v>
      </c>
      <c r="C23">
        <v>4170</v>
      </c>
      <c r="D23">
        <v>0</v>
      </c>
      <c r="E23">
        <f t="shared" si="0"/>
        <v>0</v>
      </c>
      <c r="F23">
        <f t="shared" si="4"/>
        <v>0</v>
      </c>
      <c r="G23" t="str">
        <f t="shared" si="1"/>
        <v/>
      </c>
      <c r="H23">
        <f t="shared" si="2"/>
        <v>0</v>
      </c>
    </row>
    <row r="24" spans="1:8" x14ac:dyDescent="0.25">
      <c r="A24">
        <v>20</v>
      </c>
      <c r="B24" t="s">
        <v>167</v>
      </c>
      <c r="C24">
        <v>13475</v>
      </c>
      <c r="D24">
        <v>0</v>
      </c>
      <c r="E24">
        <f t="shared" si="0"/>
        <v>0</v>
      </c>
      <c r="F24">
        <f t="shared" si="4"/>
        <v>0</v>
      </c>
      <c r="G24" t="str">
        <f t="shared" si="1"/>
        <v/>
      </c>
      <c r="H24">
        <f t="shared" si="2"/>
        <v>0</v>
      </c>
    </row>
    <row r="25" spans="1:8" x14ac:dyDescent="0.25">
      <c r="A25">
        <v>21</v>
      </c>
      <c r="B25" t="s">
        <v>121</v>
      </c>
      <c r="C25">
        <v>4750</v>
      </c>
      <c r="D25">
        <v>0</v>
      </c>
      <c r="E25">
        <f t="shared" si="0"/>
        <v>0</v>
      </c>
      <c r="F25">
        <f t="shared" si="4"/>
        <v>0</v>
      </c>
      <c r="G25" t="str">
        <f t="shared" si="1"/>
        <v/>
      </c>
      <c r="H25">
        <f t="shared" si="2"/>
        <v>0</v>
      </c>
    </row>
    <row r="26" spans="1:8" x14ac:dyDescent="0.25">
      <c r="A26">
        <v>22</v>
      </c>
      <c r="B26" t="s">
        <v>168</v>
      </c>
      <c r="C26">
        <v>36300</v>
      </c>
      <c r="D26">
        <v>0</v>
      </c>
      <c r="E26">
        <f t="shared" si="0"/>
        <v>0</v>
      </c>
      <c r="F26">
        <f t="shared" si="4"/>
        <v>0</v>
      </c>
      <c r="G26" t="str">
        <f t="shared" si="1"/>
        <v/>
      </c>
      <c r="H26">
        <f t="shared" si="2"/>
        <v>0</v>
      </c>
    </row>
    <row r="27" spans="1:8" x14ac:dyDescent="0.25">
      <c r="A27">
        <v>23</v>
      </c>
      <c r="B27" t="s">
        <v>169</v>
      </c>
      <c r="C27">
        <v>240885</v>
      </c>
      <c r="D27">
        <v>0</v>
      </c>
      <c r="E27">
        <f t="shared" si="0"/>
        <v>0</v>
      </c>
      <c r="F27">
        <f t="shared" si="4"/>
        <v>0</v>
      </c>
      <c r="G27" t="str">
        <f t="shared" si="1"/>
        <v/>
      </c>
      <c r="H27">
        <f t="shared" si="2"/>
        <v>0</v>
      </c>
    </row>
    <row r="28" spans="1:8" x14ac:dyDescent="0.25">
      <c r="A28">
        <v>24</v>
      </c>
      <c r="B28" t="s">
        <v>170</v>
      </c>
      <c r="C28">
        <v>396268</v>
      </c>
      <c r="D28">
        <v>0</v>
      </c>
      <c r="E28">
        <f t="shared" si="0"/>
        <v>0</v>
      </c>
      <c r="F28">
        <f t="shared" si="4"/>
        <v>0</v>
      </c>
      <c r="G28" t="str">
        <f t="shared" si="1"/>
        <v/>
      </c>
      <c r="H28">
        <f t="shared" si="2"/>
        <v>0</v>
      </c>
    </row>
    <row r="29" spans="1:8" x14ac:dyDescent="0.25">
      <c r="A29">
        <v>25</v>
      </c>
      <c r="B29" t="s">
        <v>130</v>
      </c>
      <c r="C29">
        <v>1063127</v>
      </c>
      <c r="D29">
        <v>0</v>
      </c>
      <c r="E29">
        <f t="shared" si="0"/>
        <v>0</v>
      </c>
      <c r="F29">
        <f t="shared" si="4"/>
        <v>0</v>
      </c>
      <c r="G29" t="str">
        <f t="shared" si="1"/>
        <v/>
      </c>
      <c r="H29">
        <f t="shared" si="2"/>
        <v>0</v>
      </c>
    </row>
    <row r="30" spans="1:8" x14ac:dyDescent="0.25">
      <c r="A30">
        <v>26</v>
      </c>
      <c r="B30" t="s">
        <v>171</v>
      </c>
      <c r="C30">
        <v>1205959.2</v>
      </c>
      <c r="D30">
        <v>47475</v>
      </c>
      <c r="E30">
        <f t="shared" si="0"/>
        <v>3.93670034608136E-2</v>
      </c>
      <c r="F30">
        <v>6670.25</v>
      </c>
      <c r="G30">
        <f t="shared" si="1"/>
        <v>0.14050026329647183</v>
      </c>
      <c r="H30">
        <f t="shared" si="2"/>
        <v>40804.75</v>
      </c>
    </row>
    <row r="31" spans="1:8" x14ac:dyDescent="0.25">
      <c r="A31">
        <v>27</v>
      </c>
      <c r="B31" t="s">
        <v>134</v>
      </c>
      <c r="C31">
        <v>3962.7</v>
      </c>
      <c r="D31">
        <v>0</v>
      </c>
      <c r="E31">
        <f t="shared" si="0"/>
        <v>0</v>
      </c>
      <c r="F31">
        <f t="shared" ref="F31:F46" si="5">ROUND(D31*0.05,2)</f>
        <v>0</v>
      </c>
      <c r="G31" t="str">
        <f t="shared" si="1"/>
        <v/>
      </c>
      <c r="H31">
        <f t="shared" si="2"/>
        <v>0</v>
      </c>
    </row>
    <row r="32" spans="1:8" x14ac:dyDescent="0.25">
      <c r="A32">
        <v>28</v>
      </c>
      <c r="B32" t="s">
        <v>135</v>
      </c>
      <c r="C32">
        <v>8084</v>
      </c>
      <c r="D32">
        <v>0</v>
      </c>
      <c r="E32">
        <f t="shared" si="0"/>
        <v>0</v>
      </c>
      <c r="F32">
        <f t="shared" si="5"/>
        <v>0</v>
      </c>
      <c r="G32" t="str">
        <f t="shared" si="1"/>
        <v/>
      </c>
      <c r="H32">
        <f t="shared" si="2"/>
        <v>0</v>
      </c>
    </row>
    <row r="33" spans="1:8" x14ac:dyDescent="0.25">
      <c r="A33">
        <v>29</v>
      </c>
      <c r="B33" t="s">
        <v>136</v>
      </c>
      <c r="C33">
        <v>111127</v>
      </c>
      <c r="D33">
        <v>0</v>
      </c>
      <c r="E33">
        <f t="shared" si="0"/>
        <v>0</v>
      </c>
      <c r="F33">
        <f t="shared" si="5"/>
        <v>0</v>
      </c>
      <c r="G33" t="str">
        <f t="shared" si="1"/>
        <v/>
      </c>
      <c r="H33">
        <f t="shared" si="2"/>
        <v>0</v>
      </c>
    </row>
    <row r="34" spans="1:8" x14ac:dyDescent="0.25">
      <c r="A34">
        <v>30</v>
      </c>
      <c r="B34" t="s">
        <v>137</v>
      </c>
      <c r="C34">
        <v>49633</v>
      </c>
      <c r="D34">
        <v>0</v>
      </c>
      <c r="E34">
        <f t="shared" si="0"/>
        <v>0</v>
      </c>
      <c r="F34">
        <f t="shared" si="5"/>
        <v>0</v>
      </c>
      <c r="G34" t="str">
        <f t="shared" si="1"/>
        <v/>
      </c>
      <c r="H34">
        <f t="shared" si="2"/>
        <v>0</v>
      </c>
    </row>
    <row r="35" spans="1:8" x14ac:dyDescent="0.25">
      <c r="A35">
        <v>31</v>
      </c>
      <c r="B35" t="s">
        <v>172</v>
      </c>
      <c r="C35">
        <v>350000</v>
      </c>
      <c r="D35">
        <v>0</v>
      </c>
      <c r="E35">
        <f t="shared" si="0"/>
        <v>0</v>
      </c>
      <c r="F35">
        <f t="shared" si="5"/>
        <v>0</v>
      </c>
      <c r="G35" t="str">
        <f t="shared" si="1"/>
        <v/>
      </c>
      <c r="H35">
        <f t="shared" si="2"/>
        <v>0</v>
      </c>
    </row>
    <row r="36" spans="1:8" x14ac:dyDescent="0.25">
      <c r="A36">
        <v>32</v>
      </c>
      <c r="C36">
        <v>0</v>
      </c>
      <c r="D36">
        <v>0</v>
      </c>
      <c r="E36" t="str">
        <f t="shared" si="0"/>
        <v/>
      </c>
      <c r="F36">
        <f t="shared" si="5"/>
        <v>0</v>
      </c>
      <c r="G36" t="str">
        <f t="shared" si="1"/>
        <v/>
      </c>
      <c r="H36">
        <f t="shared" si="2"/>
        <v>0</v>
      </c>
    </row>
    <row r="37" spans="1:8" x14ac:dyDescent="0.25">
      <c r="A37">
        <v>33</v>
      </c>
      <c r="C37">
        <v>0</v>
      </c>
      <c r="D37">
        <v>0</v>
      </c>
      <c r="E37" t="str">
        <f t="shared" si="0"/>
        <v/>
      </c>
      <c r="F37">
        <f t="shared" si="5"/>
        <v>0</v>
      </c>
      <c r="G37" t="str">
        <f t="shared" si="1"/>
        <v/>
      </c>
      <c r="H37">
        <f t="shared" si="2"/>
        <v>0</v>
      </c>
    </row>
    <row r="38" spans="1:8" x14ac:dyDescent="0.25">
      <c r="A38">
        <v>34</v>
      </c>
      <c r="C38">
        <v>0</v>
      </c>
      <c r="D38">
        <v>0</v>
      </c>
      <c r="E38" t="str">
        <f t="shared" si="0"/>
        <v/>
      </c>
      <c r="F38">
        <f t="shared" si="5"/>
        <v>0</v>
      </c>
      <c r="G38" t="str">
        <f t="shared" si="1"/>
        <v/>
      </c>
      <c r="H38">
        <f t="shared" si="2"/>
        <v>0</v>
      </c>
    </row>
    <row r="39" spans="1:8" x14ac:dyDescent="0.25">
      <c r="A39">
        <v>35</v>
      </c>
      <c r="C39">
        <v>0</v>
      </c>
      <c r="D39">
        <v>0</v>
      </c>
      <c r="E39" t="str">
        <f t="shared" si="0"/>
        <v/>
      </c>
      <c r="F39">
        <f t="shared" si="5"/>
        <v>0</v>
      </c>
      <c r="G39" t="str">
        <f t="shared" si="1"/>
        <v/>
      </c>
      <c r="H39">
        <f t="shared" si="2"/>
        <v>0</v>
      </c>
    </row>
    <row r="40" spans="1:8" x14ac:dyDescent="0.25">
      <c r="A40">
        <v>36</v>
      </c>
      <c r="C40">
        <v>0</v>
      </c>
      <c r="D40">
        <v>0</v>
      </c>
      <c r="E40" t="str">
        <f t="shared" si="0"/>
        <v/>
      </c>
      <c r="F40">
        <f t="shared" si="5"/>
        <v>0</v>
      </c>
      <c r="G40" t="str">
        <f t="shared" si="1"/>
        <v/>
      </c>
      <c r="H40">
        <f t="shared" si="2"/>
        <v>0</v>
      </c>
    </row>
    <row r="41" spans="1:8" x14ac:dyDescent="0.25">
      <c r="A41">
        <v>37</v>
      </c>
      <c r="C41">
        <v>0</v>
      </c>
      <c r="D41">
        <v>0</v>
      </c>
      <c r="E41" t="str">
        <f t="shared" si="0"/>
        <v/>
      </c>
      <c r="F41">
        <f t="shared" si="5"/>
        <v>0</v>
      </c>
      <c r="G41" t="str">
        <f t="shared" si="1"/>
        <v/>
      </c>
      <c r="H41">
        <f t="shared" si="2"/>
        <v>0</v>
      </c>
    </row>
    <row r="42" spans="1:8" x14ac:dyDescent="0.25">
      <c r="A42">
        <v>38</v>
      </c>
      <c r="C42">
        <v>0</v>
      </c>
      <c r="D42">
        <v>0</v>
      </c>
      <c r="E42" t="str">
        <f t="shared" si="0"/>
        <v/>
      </c>
      <c r="F42">
        <f t="shared" si="5"/>
        <v>0</v>
      </c>
      <c r="G42" t="str">
        <f t="shared" si="1"/>
        <v/>
      </c>
      <c r="H42">
        <f t="shared" si="2"/>
        <v>0</v>
      </c>
    </row>
    <row r="43" spans="1:8" x14ac:dyDescent="0.25">
      <c r="A43">
        <v>39</v>
      </c>
      <c r="C43">
        <v>0</v>
      </c>
      <c r="D43">
        <v>0</v>
      </c>
      <c r="E43" t="str">
        <f t="shared" si="0"/>
        <v/>
      </c>
      <c r="F43">
        <f t="shared" si="5"/>
        <v>0</v>
      </c>
      <c r="G43" t="str">
        <f t="shared" si="1"/>
        <v/>
      </c>
      <c r="H43">
        <f t="shared" si="2"/>
        <v>0</v>
      </c>
    </row>
    <row r="44" spans="1:8" x14ac:dyDescent="0.25">
      <c r="A44">
        <v>40</v>
      </c>
      <c r="C44">
        <v>0</v>
      </c>
      <c r="D44">
        <v>0</v>
      </c>
      <c r="E44" t="str">
        <f t="shared" si="0"/>
        <v/>
      </c>
      <c r="F44">
        <f t="shared" si="5"/>
        <v>0</v>
      </c>
      <c r="G44" t="str">
        <f t="shared" si="1"/>
        <v/>
      </c>
      <c r="H44">
        <f t="shared" si="2"/>
        <v>0</v>
      </c>
    </row>
    <row r="45" spans="1:8" x14ac:dyDescent="0.25">
      <c r="A45">
        <v>41</v>
      </c>
      <c r="C45">
        <v>0</v>
      </c>
      <c r="D45">
        <v>0</v>
      </c>
      <c r="E45" t="str">
        <f t="shared" si="0"/>
        <v/>
      </c>
      <c r="F45">
        <f t="shared" si="5"/>
        <v>0</v>
      </c>
      <c r="G45" t="str">
        <f t="shared" si="1"/>
        <v/>
      </c>
      <c r="H45">
        <f t="shared" si="2"/>
        <v>0</v>
      </c>
    </row>
    <row r="46" spans="1:8" x14ac:dyDescent="0.25">
      <c r="A46">
        <v>42</v>
      </c>
      <c r="C46">
        <v>0</v>
      </c>
      <c r="D46">
        <v>0</v>
      </c>
      <c r="E46" t="str">
        <f t="shared" si="0"/>
        <v/>
      </c>
      <c r="F46">
        <f t="shared" si="5"/>
        <v>0</v>
      </c>
      <c r="G46" t="str">
        <f t="shared" si="1"/>
        <v/>
      </c>
      <c r="H46">
        <f t="shared" si="2"/>
        <v>0</v>
      </c>
    </row>
    <row r="47" spans="1:8" x14ac:dyDescent="0.25">
      <c r="A47">
        <v>43</v>
      </c>
      <c r="B47" t="s">
        <v>189</v>
      </c>
      <c r="C47">
        <v>740250</v>
      </c>
      <c r="D47">
        <v>56942.31</v>
      </c>
      <c r="E47">
        <f t="shared" si="0"/>
        <v>7.6923080040526851E-2</v>
      </c>
      <c r="F47">
        <v>0</v>
      </c>
      <c r="G47">
        <f t="shared" si="1"/>
        <v>0</v>
      </c>
      <c r="H47">
        <f t="shared" si="2"/>
        <v>56942.31</v>
      </c>
    </row>
    <row r="48" spans="1:8" x14ac:dyDescent="0.25">
      <c r="A48">
        <v>44</v>
      </c>
      <c r="B48" t="s">
        <v>174</v>
      </c>
      <c r="C48">
        <v>55344</v>
      </c>
      <c r="D48">
        <v>0</v>
      </c>
      <c r="E48">
        <f t="shared" si="0"/>
        <v>0</v>
      </c>
      <c r="F48">
        <f>ROUND(D48*0.05,2)</f>
        <v>0</v>
      </c>
      <c r="G48" t="str">
        <f t="shared" si="1"/>
        <v/>
      </c>
      <c r="H48">
        <f t="shared" si="2"/>
        <v>0</v>
      </c>
    </row>
    <row r="49" spans="1:8" x14ac:dyDescent="0.25">
      <c r="A49">
        <v>45</v>
      </c>
      <c r="B49" t="s">
        <v>190</v>
      </c>
      <c r="C49">
        <v>63125.599999999999</v>
      </c>
      <c r="D49">
        <v>1637.83</v>
      </c>
      <c r="E49">
        <f t="shared" si="0"/>
        <v>2.5945575170770653E-2</v>
      </c>
      <c r="F49">
        <v>0</v>
      </c>
      <c r="G49">
        <f t="shared" si="1"/>
        <v>0</v>
      </c>
      <c r="H49">
        <v>0</v>
      </c>
    </row>
    <row r="50" spans="1:8" x14ac:dyDescent="0.25">
      <c r="A50">
        <v>46</v>
      </c>
      <c r="B50" t="s">
        <v>191</v>
      </c>
      <c r="C50">
        <v>438579.88</v>
      </c>
      <c r="D50">
        <v>7587.81</v>
      </c>
      <c r="E50">
        <f t="shared" si="0"/>
        <v>1.7300862045928782E-2</v>
      </c>
      <c r="F50">
        <v>1065.77</v>
      </c>
      <c r="G50">
        <f t="shared" si="1"/>
        <v>0.14045818226866513</v>
      </c>
      <c r="H50">
        <v>0</v>
      </c>
    </row>
    <row r="51" spans="1:8" x14ac:dyDescent="0.25">
      <c r="A51">
        <v>47</v>
      </c>
      <c r="B51" t="s">
        <v>177</v>
      </c>
      <c r="C51">
        <v>308277.78000000003</v>
      </c>
      <c r="D51">
        <v>5333.31</v>
      </c>
      <c r="E51">
        <f t="shared" si="0"/>
        <v>1.7300338675074148E-2</v>
      </c>
      <c r="F51">
        <v>0</v>
      </c>
      <c r="G51">
        <f t="shared" si="1"/>
        <v>0</v>
      </c>
      <c r="H51">
        <v>0</v>
      </c>
    </row>
    <row r="52" spans="1:8" x14ac:dyDescent="0.25">
      <c r="B52" t="s">
        <v>192</v>
      </c>
      <c r="D52">
        <f>SUM(D5:D51)</f>
        <v>129569.83</v>
      </c>
      <c r="F52">
        <f>SUM(F5:F51)</f>
        <v>10155.370000000001</v>
      </c>
      <c r="H52">
        <v>126287.02</v>
      </c>
    </row>
    <row r="54" spans="1:8" x14ac:dyDescent="0.25">
      <c r="A54" t="s">
        <v>193</v>
      </c>
      <c r="B54">
        <v>126287.02</v>
      </c>
    </row>
    <row r="55" spans="1:8" x14ac:dyDescent="0.25">
      <c r="A55" t="s">
        <v>194</v>
      </c>
      <c r="B55">
        <f>H52-B54</f>
        <v>0</v>
      </c>
    </row>
  </sheetData>
  <pageMargins left="0.75" right="0.75" top="1" bottom="1" header="0.5" footer="0.5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3"/>
  <sheetViews>
    <sheetView workbookViewId="0">
      <selection activeCell="B49" sqref="B49"/>
    </sheetView>
  </sheetViews>
  <sheetFormatPr defaultRowHeight="15" x14ac:dyDescent="0.25"/>
  <cols>
    <col min="1" max="1" width="10" customWidth="1"/>
    <col min="2" max="2" width="60" customWidth="1"/>
    <col min="3" max="4" width="20" customWidth="1"/>
    <col min="5" max="5" width="18" customWidth="1"/>
    <col min="6" max="6" width="16" customWidth="1"/>
    <col min="7" max="7" width="14" customWidth="1"/>
    <col min="8" max="8" width="22" customWidth="1"/>
  </cols>
  <sheetData>
    <row r="1" spans="1:8" x14ac:dyDescent="0.25">
      <c r="A1" t="s">
        <v>195</v>
      </c>
    </row>
    <row r="4" spans="1:8" x14ac:dyDescent="0.25">
      <c r="A4" t="s">
        <v>59</v>
      </c>
      <c r="B4" t="s">
        <v>183</v>
      </c>
      <c r="C4" t="s">
        <v>184</v>
      </c>
      <c r="D4" t="s">
        <v>185</v>
      </c>
      <c r="E4" t="s">
        <v>186</v>
      </c>
      <c r="F4" t="s">
        <v>187</v>
      </c>
      <c r="G4" t="s">
        <v>188</v>
      </c>
      <c r="H4" t="s">
        <v>152</v>
      </c>
    </row>
    <row r="5" spans="1:8" x14ac:dyDescent="0.25">
      <c r="A5">
        <v>1</v>
      </c>
      <c r="B5" t="s">
        <v>66</v>
      </c>
      <c r="C5" s="5">
        <v>124267.86</v>
      </c>
      <c r="D5" s="5">
        <v>27555.9</v>
      </c>
      <c r="E5" s="6">
        <f t="shared" ref="E5:E51" si="0">IF(C5&gt;0,D5/C5,"")</f>
        <v>0.22174599288987515</v>
      </c>
      <c r="F5" s="5">
        <f t="shared" ref="F5:F46" si="1">ROUND(D5*0.05,2)</f>
        <v>1377.8</v>
      </c>
      <c r="G5" s="6">
        <v>0.05</v>
      </c>
      <c r="H5" s="5">
        <f t="shared" ref="H5:H51" si="2">D5-F5</f>
        <v>26178.100000000002</v>
      </c>
    </row>
    <row r="6" spans="1:8" x14ac:dyDescent="0.25">
      <c r="A6">
        <v>2</v>
      </c>
      <c r="B6" t="s">
        <v>85</v>
      </c>
      <c r="C6" s="5">
        <v>21650</v>
      </c>
      <c r="D6" s="5">
        <v>0</v>
      </c>
      <c r="E6" s="7">
        <f t="shared" si="0"/>
        <v>0</v>
      </c>
      <c r="F6" s="5">
        <f t="shared" si="1"/>
        <v>0</v>
      </c>
      <c r="G6" s="7" t="str">
        <f t="shared" ref="G6:G51" si="3">IF(D6&gt;0,F6/D6,"")</f>
        <v/>
      </c>
      <c r="H6" s="5">
        <f t="shared" si="2"/>
        <v>0</v>
      </c>
    </row>
    <row r="7" spans="1:8" x14ac:dyDescent="0.25">
      <c r="A7">
        <v>3</v>
      </c>
      <c r="B7" t="s">
        <v>88</v>
      </c>
      <c r="C7" s="5">
        <v>39955.86</v>
      </c>
      <c r="D7" s="5">
        <v>0</v>
      </c>
      <c r="E7" s="7">
        <f t="shared" si="0"/>
        <v>0</v>
      </c>
      <c r="F7" s="5">
        <f t="shared" si="1"/>
        <v>0</v>
      </c>
      <c r="G7" s="7" t="str">
        <f t="shared" si="3"/>
        <v/>
      </c>
      <c r="H7" s="5">
        <f t="shared" si="2"/>
        <v>0</v>
      </c>
    </row>
    <row r="8" spans="1:8" x14ac:dyDescent="0.25">
      <c r="A8">
        <v>4</v>
      </c>
      <c r="B8" t="s">
        <v>160</v>
      </c>
      <c r="C8" s="5">
        <v>512000</v>
      </c>
      <c r="D8" s="5">
        <v>0</v>
      </c>
      <c r="E8" s="7">
        <f t="shared" si="0"/>
        <v>0</v>
      </c>
      <c r="F8" s="5">
        <f t="shared" si="1"/>
        <v>0</v>
      </c>
      <c r="G8" s="7" t="str">
        <f t="shared" si="3"/>
        <v/>
      </c>
      <c r="H8" s="5">
        <f t="shared" si="2"/>
        <v>0</v>
      </c>
    </row>
    <row r="9" spans="1:8" x14ac:dyDescent="0.25">
      <c r="A9">
        <v>5</v>
      </c>
      <c r="B9" t="s">
        <v>93</v>
      </c>
      <c r="C9" s="5">
        <v>131460</v>
      </c>
      <c r="D9" s="5">
        <v>0</v>
      </c>
      <c r="E9" s="7">
        <f t="shared" si="0"/>
        <v>0</v>
      </c>
      <c r="F9" s="5">
        <f t="shared" si="1"/>
        <v>0</v>
      </c>
      <c r="G9" s="7" t="str">
        <f t="shared" si="3"/>
        <v/>
      </c>
      <c r="H9" s="5">
        <f t="shared" si="2"/>
        <v>0</v>
      </c>
    </row>
    <row r="10" spans="1:8" x14ac:dyDescent="0.25">
      <c r="A10">
        <v>6</v>
      </c>
      <c r="B10" t="s">
        <v>96</v>
      </c>
      <c r="C10" s="5">
        <v>212800</v>
      </c>
      <c r="D10" s="5">
        <v>0</v>
      </c>
      <c r="E10" s="7">
        <f t="shared" si="0"/>
        <v>0</v>
      </c>
      <c r="F10" s="5">
        <f t="shared" si="1"/>
        <v>0</v>
      </c>
      <c r="G10" s="7" t="str">
        <f t="shared" si="3"/>
        <v/>
      </c>
      <c r="H10" s="5">
        <f t="shared" si="2"/>
        <v>0</v>
      </c>
    </row>
    <row r="11" spans="1:8" x14ac:dyDescent="0.25">
      <c r="A11">
        <v>7</v>
      </c>
      <c r="B11" t="s">
        <v>161</v>
      </c>
      <c r="C11" s="5">
        <v>113320</v>
      </c>
      <c r="D11" s="5">
        <v>0</v>
      </c>
      <c r="E11" s="7">
        <f t="shared" si="0"/>
        <v>0</v>
      </c>
      <c r="F11" s="5">
        <f t="shared" si="1"/>
        <v>0</v>
      </c>
      <c r="G11" s="7" t="str">
        <f t="shared" si="3"/>
        <v/>
      </c>
      <c r="H11" s="5">
        <f t="shared" si="2"/>
        <v>0</v>
      </c>
    </row>
    <row r="12" spans="1:8" x14ac:dyDescent="0.25">
      <c r="A12">
        <v>8</v>
      </c>
      <c r="B12" t="s">
        <v>100</v>
      </c>
      <c r="C12" s="5">
        <v>467114</v>
      </c>
      <c r="D12" s="5">
        <v>0</v>
      </c>
      <c r="E12" s="7">
        <f t="shared" si="0"/>
        <v>0</v>
      </c>
      <c r="F12" s="5">
        <f t="shared" si="1"/>
        <v>0</v>
      </c>
      <c r="G12" s="7" t="str">
        <f t="shared" si="3"/>
        <v/>
      </c>
      <c r="H12" s="5">
        <f t="shared" si="2"/>
        <v>0</v>
      </c>
    </row>
    <row r="13" spans="1:8" x14ac:dyDescent="0.25">
      <c r="A13">
        <v>9</v>
      </c>
      <c r="B13" t="s">
        <v>101</v>
      </c>
      <c r="C13" s="5">
        <v>18665</v>
      </c>
      <c r="D13" s="5">
        <v>0</v>
      </c>
      <c r="E13" s="7">
        <f t="shared" si="0"/>
        <v>0</v>
      </c>
      <c r="F13" s="5">
        <f t="shared" si="1"/>
        <v>0</v>
      </c>
      <c r="G13" s="7" t="str">
        <f t="shared" si="3"/>
        <v/>
      </c>
      <c r="H13" s="5">
        <f t="shared" si="2"/>
        <v>0</v>
      </c>
    </row>
    <row r="14" spans="1:8" x14ac:dyDescent="0.25">
      <c r="A14">
        <v>10</v>
      </c>
      <c r="B14" t="s">
        <v>104</v>
      </c>
      <c r="C14" s="5">
        <v>92866</v>
      </c>
      <c r="D14" s="5">
        <v>0</v>
      </c>
      <c r="E14" s="7">
        <f t="shared" si="0"/>
        <v>0</v>
      </c>
      <c r="F14" s="5">
        <f t="shared" si="1"/>
        <v>0</v>
      </c>
      <c r="G14" s="7" t="str">
        <f t="shared" si="3"/>
        <v/>
      </c>
      <c r="H14" s="5">
        <f t="shared" si="2"/>
        <v>0</v>
      </c>
    </row>
    <row r="15" spans="1:8" x14ac:dyDescent="0.25">
      <c r="A15">
        <v>11</v>
      </c>
      <c r="B15" t="s">
        <v>162</v>
      </c>
      <c r="C15" s="5">
        <v>67490</v>
      </c>
      <c r="D15" s="5">
        <v>0</v>
      </c>
      <c r="E15" s="7">
        <f t="shared" si="0"/>
        <v>0</v>
      </c>
      <c r="F15" s="5">
        <f t="shared" si="1"/>
        <v>0</v>
      </c>
      <c r="G15" s="7" t="str">
        <f t="shared" si="3"/>
        <v/>
      </c>
      <c r="H15" s="5">
        <f t="shared" si="2"/>
        <v>0</v>
      </c>
    </row>
    <row r="16" spans="1:8" x14ac:dyDescent="0.25">
      <c r="A16">
        <v>12</v>
      </c>
      <c r="B16" t="s">
        <v>163</v>
      </c>
      <c r="C16" s="5">
        <v>78610</v>
      </c>
      <c r="D16" s="5">
        <v>0</v>
      </c>
      <c r="E16" s="7">
        <f t="shared" si="0"/>
        <v>0</v>
      </c>
      <c r="F16" s="5">
        <f t="shared" si="1"/>
        <v>0</v>
      </c>
      <c r="G16" s="7" t="str">
        <f t="shared" si="3"/>
        <v/>
      </c>
      <c r="H16" s="5">
        <f t="shared" si="2"/>
        <v>0</v>
      </c>
    </row>
    <row r="17" spans="1:8" x14ac:dyDescent="0.25">
      <c r="A17">
        <v>13</v>
      </c>
      <c r="B17" t="s">
        <v>107</v>
      </c>
      <c r="C17" s="5">
        <v>22691.119999999999</v>
      </c>
      <c r="D17" s="5">
        <v>0</v>
      </c>
      <c r="E17" s="7">
        <f t="shared" si="0"/>
        <v>0</v>
      </c>
      <c r="F17" s="5">
        <f t="shared" si="1"/>
        <v>0</v>
      </c>
      <c r="G17" s="7" t="str">
        <f t="shared" si="3"/>
        <v/>
      </c>
      <c r="H17" s="5">
        <f t="shared" si="2"/>
        <v>0</v>
      </c>
    </row>
    <row r="18" spans="1:8" x14ac:dyDescent="0.25">
      <c r="A18">
        <v>14</v>
      </c>
      <c r="B18" t="s">
        <v>164</v>
      </c>
      <c r="C18" s="5">
        <v>323005</v>
      </c>
      <c r="D18" s="5">
        <v>0</v>
      </c>
      <c r="E18" s="7">
        <f t="shared" si="0"/>
        <v>0</v>
      </c>
      <c r="F18" s="5">
        <f t="shared" si="1"/>
        <v>0</v>
      </c>
      <c r="G18" s="7" t="str">
        <f t="shared" si="3"/>
        <v/>
      </c>
      <c r="H18" s="5">
        <f t="shared" si="2"/>
        <v>0</v>
      </c>
    </row>
    <row r="19" spans="1:8" x14ac:dyDescent="0.25">
      <c r="A19">
        <v>15</v>
      </c>
      <c r="B19" t="s">
        <v>111</v>
      </c>
      <c r="C19" s="5">
        <v>106849.56</v>
      </c>
      <c r="D19" s="5">
        <v>0</v>
      </c>
      <c r="E19" s="7">
        <f t="shared" si="0"/>
        <v>0</v>
      </c>
      <c r="F19" s="5">
        <f t="shared" si="1"/>
        <v>0</v>
      </c>
      <c r="G19" s="7" t="str">
        <f t="shared" si="3"/>
        <v/>
      </c>
      <c r="H19" s="5">
        <f t="shared" si="2"/>
        <v>0</v>
      </c>
    </row>
    <row r="20" spans="1:8" x14ac:dyDescent="0.25">
      <c r="A20">
        <v>16</v>
      </c>
      <c r="B20" t="s">
        <v>165</v>
      </c>
      <c r="C20" s="5">
        <v>38857.07</v>
      </c>
      <c r="D20" s="5">
        <v>0</v>
      </c>
      <c r="E20" s="7">
        <f t="shared" si="0"/>
        <v>0</v>
      </c>
      <c r="F20" s="5">
        <f t="shared" si="1"/>
        <v>0</v>
      </c>
      <c r="G20" s="7" t="str">
        <f t="shared" si="3"/>
        <v/>
      </c>
      <c r="H20" s="5">
        <f t="shared" si="2"/>
        <v>0</v>
      </c>
    </row>
    <row r="21" spans="1:8" x14ac:dyDescent="0.25">
      <c r="A21">
        <v>17</v>
      </c>
      <c r="B21" t="s">
        <v>115</v>
      </c>
      <c r="C21" s="5">
        <v>20475.37</v>
      </c>
      <c r="D21" s="5">
        <v>10237.69</v>
      </c>
      <c r="E21" s="7">
        <f t="shared" si="0"/>
        <v>0.50000024419583144</v>
      </c>
      <c r="F21" s="5">
        <f t="shared" si="1"/>
        <v>511.88</v>
      </c>
      <c r="G21" s="7">
        <f t="shared" si="3"/>
        <v>4.999956044771818E-2</v>
      </c>
      <c r="H21" s="5">
        <f t="shared" si="2"/>
        <v>9725.8100000000013</v>
      </c>
    </row>
    <row r="22" spans="1:8" x14ac:dyDescent="0.25">
      <c r="A22">
        <v>18</v>
      </c>
      <c r="B22" t="s">
        <v>116</v>
      </c>
      <c r="C22" s="5">
        <v>8845</v>
      </c>
      <c r="D22" s="5">
        <v>0</v>
      </c>
      <c r="E22" s="7">
        <f t="shared" si="0"/>
        <v>0</v>
      </c>
      <c r="F22" s="5">
        <f t="shared" si="1"/>
        <v>0</v>
      </c>
      <c r="G22" s="7" t="str">
        <f t="shared" si="3"/>
        <v/>
      </c>
      <c r="H22" s="5">
        <f t="shared" si="2"/>
        <v>0</v>
      </c>
    </row>
    <row r="23" spans="1:8" x14ac:dyDescent="0.25">
      <c r="A23">
        <v>19</v>
      </c>
      <c r="B23" t="s">
        <v>166</v>
      </c>
      <c r="C23" s="5">
        <v>4170</v>
      </c>
      <c r="D23" s="5">
        <v>0</v>
      </c>
      <c r="E23" s="7">
        <f t="shared" si="0"/>
        <v>0</v>
      </c>
      <c r="F23" s="5">
        <f t="shared" si="1"/>
        <v>0</v>
      </c>
      <c r="G23" s="7" t="str">
        <f t="shared" si="3"/>
        <v/>
      </c>
      <c r="H23" s="5">
        <f t="shared" si="2"/>
        <v>0</v>
      </c>
    </row>
    <row r="24" spans="1:8" x14ac:dyDescent="0.25">
      <c r="A24">
        <v>20</v>
      </c>
      <c r="B24" t="s">
        <v>167</v>
      </c>
      <c r="C24" s="5">
        <v>13475</v>
      </c>
      <c r="D24" s="5">
        <v>0</v>
      </c>
      <c r="E24" s="7">
        <f t="shared" si="0"/>
        <v>0</v>
      </c>
      <c r="F24" s="5">
        <f t="shared" si="1"/>
        <v>0</v>
      </c>
      <c r="G24" s="7" t="str">
        <f t="shared" si="3"/>
        <v/>
      </c>
      <c r="H24" s="5">
        <f t="shared" si="2"/>
        <v>0</v>
      </c>
    </row>
    <row r="25" spans="1:8" x14ac:dyDescent="0.25">
      <c r="A25">
        <v>21</v>
      </c>
      <c r="B25" t="s">
        <v>121</v>
      </c>
      <c r="C25" s="5">
        <v>4750</v>
      </c>
      <c r="D25" s="5">
        <v>0</v>
      </c>
      <c r="E25" s="7">
        <f t="shared" si="0"/>
        <v>0</v>
      </c>
      <c r="F25" s="5">
        <f t="shared" si="1"/>
        <v>0</v>
      </c>
      <c r="G25" s="7" t="str">
        <f t="shared" si="3"/>
        <v/>
      </c>
      <c r="H25" s="5">
        <f t="shared" si="2"/>
        <v>0</v>
      </c>
    </row>
    <row r="26" spans="1:8" x14ac:dyDescent="0.25">
      <c r="A26">
        <v>22</v>
      </c>
      <c r="B26" t="s">
        <v>168</v>
      </c>
      <c r="C26" s="5">
        <v>36300</v>
      </c>
      <c r="D26" s="5">
        <v>0</v>
      </c>
      <c r="E26" s="7">
        <f t="shared" si="0"/>
        <v>0</v>
      </c>
      <c r="F26" s="5">
        <f t="shared" si="1"/>
        <v>0</v>
      </c>
      <c r="G26" s="7" t="str">
        <f t="shared" si="3"/>
        <v/>
      </c>
      <c r="H26" s="5">
        <f t="shared" si="2"/>
        <v>0</v>
      </c>
    </row>
    <row r="27" spans="1:8" x14ac:dyDescent="0.25">
      <c r="A27">
        <v>23</v>
      </c>
      <c r="B27" t="s">
        <v>169</v>
      </c>
      <c r="C27" s="5">
        <v>240885</v>
      </c>
      <c r="D27" s="5">
        <v>0</v>
      </c>
      <c r="E27" s="7">
        <f t="shared" si="0"/>
        <v>0</v>
      </c>
      <c r="F27" s="5">
        <f t="shared" si="1"/>
        <v>0</v>
      </c>
      <c r="G27" s="7" t="str">
        <f t="shared" si="3"/>
        <v/>
      </c>
      <c r="H27" s="5">
        <f t="shared" si="2"/>
        <v>0</v>
      </c>
    </row>
    <row r="28" spans="1:8" x14ac:dyDescent="0.25">
      <c r="A28">
        <v>24</v>
      </c>
      <c r="B28" t="s">
        <v>170</v>
      </c>
      <c r="C28" s="5">
        <v>396268</v>
      </c>
      <c r="D28" s="5">
        <v>0</v>
      </c>
      <c r="E28" s="7">
        <f t="shared" si="0"/>
        <v>0</v>
      </c>
      <c r="F28" s="5">
        <f t="shared" si="1"/>
        <v>0</v>
      </c>
      <c r="G28" s="7" t="str">
        <f t="shared" si="3"/>
        <v/>
      </c>
      <c r="H28" s="5">
        <f t="shared" si="2"/>
        <v>0</v>
      </c>
    </row>
    <row r="29" spans="1:8" x14ac:dyDescent="0.25">
      <c r="A29">
        <v>25</v>
      </c>
      <c r="B29" t="s">
        <v>130</v>
      </c>
      <c r="C29" s="5">
        <v>1063127</v>
      </c>
      <c r="D29" s="5">
        <v>0</v>
      </c>
      <c r="E29" s="7">
        <f t="shared" si="0"/>
        <v>0</v>
      </c>
      <c r="F29" s="5">
        <f t="shared" si="1"/>
        <v>0</v>
      </c>
      <c r="G29" s="7" t="str">
        <f t="shared" si="3"/>
        <v/>
      </c>
      <c r="H29" s="5">
        <f t="shared" si="2"/>
        <v>0</v>
      </c>
    </row>
    <row r="30" spans="1:8" x14ac:dyDescent="0.25">
      <c r="A30">
        <v>26</v>
      </c>
      <c r="B30" t="s">
        <v>171</v>
      </c>
      <c r="C30" s="5">
        <v>1205959.2</v>
      </c>
      <c r="D30" s="5">
        <v>85930</v>
      </c>
      <c r="E30" s="7">
        <f t="shared" si="0"/>
        <v>7.125448356793497E-2</v>
      </c>
      <c r="F30" s="5">
        <f t="shared" si="1"/>
        <v>4296.5</v>
      </c>
      <c r="G30" s="7">
        <f t="shared" si="3"/>
        <v>0.05</v>
      </c>
      <c r="H30" s="5">
        <f t="shared" si="2"/>
        <v>81633.5</v>
      </c>
    </row>
    <row r="31" spans="1:8" x14ac:dyDescent="0.25">
      <c r="A31">
        <v>27</v>
      </c>
      <c r="B31" t="s">
        <v>134</v>
      </c>
      <c r="C31" s="5">
        <v>3962.7</v>
      </c>
      <c r="D31" s="5">
        <v>0</v>
      </c>
      <c r="E31" s="7">
        <f t="shared" si="0"/>
        <v>0</v>
      </c>
      <c r="F31" s="5">
        <f t="shared" si="1"/>
        <v>0</v>
      </c>
      <c r="G31" s="7" t="str">
        <f t="shared" si="3"/>
        <v/>
      </c>
      <c r="H31" s="5">
        <f t="shared" si="2"/>
        <v>0</v>
      </c>
    </row>
    <row r="32" spans="1:8" x14ac:dyDescent="0.25">
      <c r="A32">
        <v>28</v>
      </c>
      <c r="B32" t="s">
        <v>135</v>
      </c>
      <c r="C32" s="5">
        <v>8084</v>
      </c>
      <c r="D32" s="5">
        <v>0</v>
      </c>
      <c r="E32" s="7">
        <f t="shared" si="0"/>
        <v>0</v>
      </c>
      <c r="F32" s="5">
        <f t="shared" si="1"/>
        <v>0</v>
      </c>
      <c r="G32" s="7" t="str">
        <f t="shared" si="3"/>
        <v/>
      </c>
      <c r="H32" s="5">
        <f t="shared" si="2"/>
        <v>0</v>
      </c>
    </row>
    <row r="33" spans="1:8" x14ac:dyDescent="0.25">
      <c r="A33">
        <v>29</v>
      </c>
      <c r="B33" t="s">
        <v>136</v>
      </c>
      <c r="C33" s="5">
        <v>111127</v>
      </c>
      <c r="D33" s="5">
        <v>0</v>
      </c>
      <c r="E33" s="7">
        <f t="shared" si="0"/>
        <v>0</v>
      </c>
      <c r="F33" s="5">
        <f t="shared" si="1"/>
        <v>0</v>
      </c>
      <c r="G33" s="7" t="str">
        <f t="shared" si="3"/>
        <v/>
      </c>
      <c r="H33" s="5">
        <f t="shared" si="2"/>
        <v>0</v>
      </c>
    </row>
    <row r="34" spans="1:8" x14ac:dyDescent="0.25">
      <c r="A34">
        <v>30</v>
      </c>
      <c r="B34" t="s">
        <v>137</v>
      </c>
      <c r="C34" s="5">
        <v>49633</v>
      </c>
      <c r="D34" s="5">
        <v>0</v>
      </c>
      <c r="E34" s="7">
        <f t="shared" si="0"/>
        <v>0</v>
      </c>
      <c r="F34" s="5">
        <f t="shared" si="1"/>
        <v>0</v>
      </c>
      <c r="G34" s="7" t="str">
        <f t="shared" si="3"/>
        <v/>
      </c>
      <c r="H34" s="5">
        <f t="shared" si="2"/>
        <v>0</v>
      </c>
    </row>
    <row r="35" spans="1:8" x14ac:dyDescent="0.25">
      <c r="A35">
        <v>31</v>
      </c>
      <c r="B35" t="s">
        <v>172</v>
      </c>
      <c r="C35" s="5">
        <v>350000</v>
      </c>
      <c r="D35" s="5">
        <v>0</v>
      </c>
      <c r="E35" s="7">
        <f t="shared" si="0"/>
        <v>0</v>
      </c>
      <c r="F35" s="5">
        <f t="shared" si="1"/>
        <v>0</v>
      </c>
      <c r="G35" s="7" t="str">
        <f t="shared" si="3"/>
        <v/>
      </c>
      <c r="H35" s="5">
        <f t="shared" si="2"/>
        <v>0</v>
      </c>
    </row>
    <row r="36" spans="1:8" x14ac:dyDescent="0.25">
      <c r="A36">
        <v>32</v>
      </c>
      <c r="C36" s="5">
        <v>0</v>
      </c>
      <c r="D36" s="5">
        <v>0</v>
      </c>
      <c r="E36" s="7" t="str">
        <f t="shared" si="0"/>
        <v/>
      </c>
      <c r="F36" s="5">
        <f t="shared" si="1"/>
        <v>0</v>
      </c>
      <c r="G36" s="7" t="str">
        <f t="shared" si="3"/>
        <v/>
      </c>
      <c r="H36" s="5">
        <f t="shared" si="2"/>
        <v>0</v>
      </c>
    </row>
    <row r="37" spans="1:8" x14ac:dyDescent="0.25">
      <c r="A37">
        <v>33</v>
      </c>
      <c r="C37" s="5">
        <v>0</v>
      </c>
      <c r="D37" s="5">
        <v>0</v>
      </c>
      <c r="E37" s="7" t="str">
        <f t="shared" si="0"/>
        <v/>
      </c>
      <c r="F37" s="5">
        <f t="shared" si="1"/>
        <v>0</v>
      </c>
      <c r="G37" s="7" t="str">
        <f t="shared" si="3"/>
        <v/>
      </c>
      <c r="H37" s="5">
        <f t="shared" si="2"/>
        <v>0</v>
      </c>
    </row>
    <row r="38" spans="1:8" x14ac:dyDescent="0.25">
      <c r="A38">
        <v>34</v>
      </c>
      <c r="C38" s="5">
        <v>0</v>
      </c>
      <c r="D38" s="5">
        <v>0</v>
      </c>
      <c r="E38" s="7" t="str">
        <f t="shared" si="0"/>
        <v/>
      </c>
      <c r="F38" s="5">
        <f t="shared" si="1"/>
        <v>0</v>
      </c>
      <c r="G38" s="7" t="str">
        <f t="shared" si="3"/>
        <v/>
      </c>
      <c r="H38" s="5">
        <f t="shared" si="2"/>
        <v>0</v>
      </c>
    </row>
    <row r="39" spans="1:8" x14ac:dyDescent="0.25">
      <c r="A39">
        <v>35</v>
      </c>
      <c r="C39" s="5">
        <v>0</v>
      </c>
      <c r="D39" s="5">
        <v>0</v>
      </c>
      <c r="E39" s="7" t="str">
        <f t="shared" si="0"/>
        <v/>
      </c>
      <c r="F39" s="5">
        <f t="shared" si="1"/>
        <v>0</v>
      </c>
      <c r="G39" s="7" t="str">
        <f t="shared" si="3"/>
        <v/>
      </c>
      <c r="H39" s="5">
        <f t="shared" si="2"/>
        <v>0</v>
      </c>
    </row>
    <row r="40" spans="1:8" x14ac:dyDescent="0.25">
      <c r="A40">
        <v>36</v>
      </c>
      <c r="C40" s="5">
        <v>0</v>
      </c>
      <c r="D40" s="5">
        <v>0</v>
      </c>
      <c r="E40" s="7" t="str">
        <f t="shared" si="0"/>
        <v/>
      </c>
      <c r="F40" s="5">
        <f t="shared" si="1"/>
        <v>0</v>
      </c>
      <c r="G40" s="7" t="str">
        <f t="shared" si="3"/>
        <v/>
      </c>
      <c r="H40" s="5">
        <f t="shared" si="2"/>
        <v>0</v>
      </c>
    </row>
    <row r="41" spans="1:8" x14ac:dyDescent="0.25">
      <c r="A41">
        <v>37</v>
      </c>
      <c r="C41" s="5">
        <v>0</v>
      </c>
      <c r="D41" s="5">
        <v>0</v>
      </c>
      <c r="E41" s="7" t="str">
        <f t="shared" si="0"/>
        <v/>
      </c>
      <c r="F41" s="5">
        <f t="shared" si="1"/>
        <v>0</v>
      </c>
      <c r="G41" s="7" t="str">
        <f t="shared" si="3"/>
        <v/>
      </c>
      <c r="H41" s="5">
        <f t="shared" si="2"/>
        <v>0</v>
      </c>
    </row>
    <row r="42" spans="1:8" x14ac:dyDescent="0.25">
      <c r="A42">
        <v>38</v>
      </c>
      <c r="C42" s="5">
        <v>0</v>
      </c>
      <c r="D42" s="5">
        <v>0</v>
      </c>
      <c r="E42" s="7" t="str">
        <f t="shared" si="0"/>
        <v/>
      </c>
      <c r="F42" s="5">
        <f t="shared" si="1"/>
        <v>0</v>
      </c>
      <c r="G42" s="7" t="str">
        <f t="shared" si="3"/>
        <v/>
      </c>
      <c r="H42" s="5">
        <f t="shared" si="2"/>
        <v>0</v>
      </c>
    </row>
    <row r="43" spans="1:8" x14ac:dyDescent="0.25">
      <c r="A43">
        <v>39</v>
      </c>
      <c r="C43" s="5">
        <v>0</v>
      </c>
      <c r="D43" s="5">
        <v>0</v>
      </c>
      <c r="E43" s="7" t="str">
        <f t="shared" si="0"/>
        <v/>
      </c>
      <c r="F43" s="5">
        <f t="shared" si="1"/>
        <v>0</v>
      </c>
      <c r="G43" s="7" t="str">
        <f t="shared" si="3"/>
        <v/>
      </c>
      <c r="H43" s="5">
        <f t="shared" si="2"/>
        <v>0</v>
      </c>
    </row>
    <row r="44" spans="1:8" x14ac:dyDescent="0.25">
      <c r="A44">
        <v>40</v>
      </c>
      <c r="C44" s="5">
        <v>0</v>
      </c>
      <c r="D44" s="5">
        <v>0</v>
      </c>
      <c r="E44" s="7" t="str">
        <f t="shared" si="0"/>
        <v/>
      </c>
      <c r="F44" s="5">
        <f t="shared" si="1"/>
        <v>0</v>
      </c>
      <c r="G44" s="7" t="str">
        <f t="shared" si="3"/>
        <v/>
      </c>
      <c r="H44" s="5">
        <f t="shared" si="2"/>
        <v>0</v>
      </c>
    </row>
    <row r="45" spans="1:8" x14ac:dyDescent="0.25">
      <c r="A45">
        <v>41</v>
      </c>
      <c r="C45" s="5">
        <v>0</v>
      </c>
      <c r="D45" s="5">
        <v>0</v>
      </c>
      <c r="E45" s="7" t="str">
        <f t="shared" si="0"/>
        <v/>
      </c>
      <c r="F45" s="5">
        <f t="shared" si="1"/>
        <v>0</v>
      </c>
      <c r="G45" s="7" t="str">
        <f t="shared" si="3"/>
        <v/>
      </c>
      <c r="H45" s="5">
        <f t="shared" si="2"/>
        <v>0</v>
      </c>
    </row>
    <row r="46" spans="1:8" x14ac:dyDescent="0.25">
      <c r="A46">
        <v>42</v>
      </c>
      <c r="C46" s="5">
        <v>0</v>
      </c>
      <c r="D46" s="5">
        <v>0</v>
      </c>
      <c r="E46" s="7" t="str">
        <f t="shared" si="0"/>
        <v/>
      </c>
      <c r="F46" s="5">
        <f t="shared" si="1"/>
        <v>0</v>
      </c>
      <c r="G46" s="7" t="str">
        <f t="shared" si="3"/>
        <v/>
      </c>
      <c r="H46" s="5">
        <f t="shared" si="2"/>
        <v>0</v>
      </c>
    </row>
    <row r="47" spans="1:8" x14ac:dyDescent="0.25">
      <c r="A47">
        <v>43</v>
      </c>
      <c r="B47" t="s">
        <v>189</v>
      </c>
      <c r="C47" s="5">
        <v>740250</v>
      </c>
      <c r="D47" s="5">
        <v>28741</v>
      </c>
      <c r="E47" s="7">
        <f t="shared" si="0"/>
        <v>3.8826072272880784E-2</v>
      </c>
      <c r="F47" s="5">
        <v>0</v>
      </c>
      <c r="G47" s="7">
        <f t="shared" si="3"/>
        <v>0</v>
      </c>
      <c r="H47" s="5">
        <f t="shared" si="2"/>
        <v>28741</v>
      </c>
    </row>
    <row r="48" spans="1:8" x14ac:dyDescent="0.25">
      <c r="A48">
        <v>44</v>
      </c>
      <c r="B48" t="s">
        <v>174</v>
      </c>
      <c r="C48" s="5">
        <v>55344</v>
      </c>
      <c r="D48" s="5">
        <v>55344</v>
      </c>
      <c r="E48" s="7">
        <f t="shared" si="0"/>
        <v>1</v>
      </c>
      <c r="F48" s="5">
        <v>0</v>
      </c>
      <c r="G48" s="7">
        <f t="shared" si="3"/>
        <v>0</v>
      </c>
      <c r="H48" s="5">
        <f t="shared" si="2"/>
        <v>55344</v>
      </c>
    </row>
    <row r="49" spans="1:8" x14ac:dyDescent="0.25">
      <c r="A49">
        <v>45</v>
      </c>
      <c r="B49" t="s">
        <v>190</v>
      </c>
      <c r="C49" s="5">
        <v>63125.599999999999</v>
      </c>
      <c r="D49" s="5">
        <v>3287.73</v>
      </c>
      <c r="E49" s="7">
        <f t="shared" si="0"/>
        <v>5.208235644492884E-2</v>
      </c>
      <c r="F49" s="5">
        <v>0</v>
      </c>
      <c r="G49" s="7">
        <f t="shared" si="3"/>
        <v>0</v>
      </c>
      <c r="H49" s="5">
        <f t="shared" si="2"/>
        <v>3287.73</v>
      </c>
    </row>
    <row r="50" spans="1:8" x14ac:dyDescent="0.25">
      <c r="A50">
        <v>46</v>
      </c>
      <c r="B50" t="s">
        <v>191</v>
      </c>
      <c r="C50" s="5">
        <v>438579.88</v>
      </c>
      <c r="D50" s="5">
        <v>13727.67</v>
      </c>
      <c r="E50" s="7">
        <f t="shared" si="0"/>
        <v>3.1300273054021541E-2</v>
      </c>
      <c r="F50" s="5">
        <f>ROUND(D50*0.05,2)</f>
        <v>686.38</v>
      </c>
      <c r="G50" s="7">
        <f t="shared" si="3"/>
        <v>4.9999745040491213E-2</v>
      </c>
      <c r="H50" s="5">
        <f t="shared" si="2"/>
        <v>13041.29</v>
      </c>
    </row>
    <row r="51" spans="1:8" x14ac:dyDescent="0.25">
      <c r="A51">
        <v>47</v>
      </c>
      <c r="B51" t="s">
        <v>177</v>
      </c>
      <c r="C51" s="5">
        <v>308277.78000000003</v>
      </c>
      <c r="D51" s="5">
        <v>9649.09</v>
      </c>
      <c r="E51" s="7">
        <f t="shared" si="0"/>
        <v>3.1299985357361788E-2</v>
      </c>
      <c r="F51" s="5">
        <v>0</v>
      </c>
      <c r="G51" s="7">
        <f t="shared" si="3"/>
        <v>0</v>
      </c>
      <c r="H51" s="5">
        <f t="shared" si="2"/>
        <v>9649.09</v>
      </c>
    </row>
    <row r="52" spans="1:8" x14ac:dyDescent="0.25">
      <c r="B52" t="s">
        <v>192</v>
      </c>
      <c r="C52" s="5"/>
      <c r="D52" s="5">
        <f>SUM(D5:D51)</f>
        <v>234473.08000000002</v>
      </c>
      <c r="E52" s="7"/>
      <c r="F52" s="5">
        <f>SUM(F5:F51)</f>
        <v>6872.56</v>
      </c>
      <c r="G52" s="7"/>
      <c r="H52" s="5">
        <f>SUM(H5:H51)</f>
        <v>227600.52000000002</v>
      </c>
    </row>
    <row r="53" spans="1:8" x14ac:dyDescent="0.25">
      <c r="C53" s="5"/>
      <c r="D53" s="5"/>
      <c r="E53" s="5"/>
      <c r="F53" s="5"/>
      <c r="G53" s="5"/>
      <c r="H53" s="5"/>
    </row>
  </sheetData>
  <pageMargins left="0.75" right="0.75" top="1" bottom="1" header="0.5" footer="0.5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4"/>
  <sheetViews>
    <sheetView workbookViewId="0">
      <selection activeCell="D4" sqref="D4"/>
    </sheetView>
  </sheetViews>
  <sheetFormatPr defaultRowHeight="15" x14ac:dyDescent="0.25"/>
  <cols>
    <col min="1" max="1" width="8" customWidth="1"/>
    <col min="2" max="2" width="60" customWidth="1"/>
    <col min="3" max="3" width="18" customWidth="1"/>
  </cols>
  <sheetData>
    <row r="1" spans="1:3" x14ac:dyDescent="0.25">
      <c r="A1" t="s">
        <v>196</v>
      </c>
    </row>
    <row r="3" spans="1:3" x14ac:dyDescent="0.25">
      <c r="A3" t="s">
        <v>197</v>
      </c>
      <c r="B3" t="s">
        <v>198</v>
      </c>
      <c r="C3">
        <v>5538780.7400000002</v>
      </c>
    </row>
    <row r="4" spans="1:3" x14ac:dyDescent="0.25">
      <c r="A4" t="s">
        <v>199</v>
      </c>
      <c r="B4" t="s">
        <v>172</v>
      </c>
      <c r="C4">
        <v>350000</v>
      </c>
    </row>
    <row r="5" spans="1:3" x14ac:dyDescent="0.25">
      <c r="A5" t="s">
        <v>200</v>
      </c>
      <c r="B5" t="s">
        <v>201</v>
      </c>
      <c r="C5">
        <v>5888780.7400000002</v>
      </c>
    </row>
    <row r="6" spans="1:3" x14ac:dyDescent="0.25">
      <c r="A6" t="s">
        <v>202</v>
      </c>
      <c r="B6" t="s">
        <v>189</v>
      </c>
      <c r="C6">
        <v>740250</v>
      </c>
    </row>
    <row r="7" spans="1:3" x14ac:dyDescent="0.25">
      <c r="A7" t="s">
        <v>203</v>
      </c>
      <c r="B7" t="s">
        <v>204</v>
      </c>
      <c r="C7">
        <v>55226</v>
      </c>
    </row>
    <row r="8" spans="1:3" x14ac:dyDescent="0.25">
      <c r="A8" t="s">
        <v>205</v>
      </c>
      <c r="B8" t="s">
        <v>190</v>
      </c>
      <c r="C8">
        <v>63125.599999999999</v>
      </c>
    </row>
    <row r="9" spans="1:3" x14ac:dyDescent="0.25">
      <c r="A9" t="s">
        <v>206</v>
      </c>
      <c r="B9" t="s">
        <v>207</v>
      </c>
      <c r="C9">
        <v>858601.6</v>
      </c>
    </row>
    <row r="10" spans="1:3" x14ac:dyDescent="0.25">
      <c r="A10" t="s">
        <v>208</v>
      </c>
      <c r="B10" t="s">
        <v>209</v>
      </c>
      <c r="C10">
        <v>6747382.3399999999</v>
      </c>
    </row>
    <row r="11" spans="1:3" x14ac:dyDescent="0.25">
      <c r="A11" t="s">
        <v>210</v>
      </c>
      <c r="B11" t="s">
        <v>191</v>
      </c>
      <c r="C11">
        <v>438579.88</v>
      </c>
    </row>
    <row r="12" spans="1:3" x14ac:dyDescent="0.25">
      <c r="A12" t="s">
        <v>211</v>
      </c>
      <c r="B12" t="s">
        <v>212</v>
      </c>
      <c r="C12">
        <v>7185962.2199999997</v>
      </c>
    </row>
    <row r="13" spans="1:3" x14ac:dyDescent="0.25">
      <c r="A13" t="s">
        <v>213</v>
      </c>
      <c r="B13" t="s">
        <v>177</v>
      </c>
      <c r="C13">
        <v>308277.78000000003</v>
      </c>
    </row>
    <row r="14" spans="1:3" x14ac:dyDescent="0.25">
      <c r="A14" t="s">
        <v>214</v>
      </c>
      <c r="B14" t="s">
        <v>215</v>
      </c>
      <c r="C14">
        <v>7494240</v>
      </c>
    </row>
  </sheetData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8"/>
  <sheetViews>
    <sheetView workbookViewId="0">
      <selection activeCell="B8" sqref="B8"/>
    </sheetView>
  </sheetViews>
  <sheetFormatPr defaultRowHeight="15" x14ac:dyDescent="0.25"/>
  <cols>
    <col min="1" max="1" width="18.42578125" bestFit="1" customWidth="1"/>
    <col min="2" max="2" width="11.85546875" bestFit="1" customWidth="1"/>
    <col min="3" max="4" width="9.28515625" bestFit="1" customWidth="1"/>
    <col min="5" max="5" width="13.5703125" bestFit="1" customWidth="1"/>
  </cols>
  <sheetData>
    <row r="1" spans="1:5" x14ac:dyDescent="0.25">
      <c r="A1" t="s">
        <v>33</v>
      </c>
      <c r="B1" t="s">
        <v>34</v>
      </c>
      <c r="C1" t="s">
        <v>35</v>
      </c>
      <c r="D1" t="s">
        <v>29</v>
      </c>
      <c r="E1" t="s">
        <v>36</v>
      </c>
    </row>
    <row r="2" spans="1:5" x14ac:dyDescent="0.25">
      <c r="A2">
        <f>Pay_Apps!A7</f>
        <v>1</v>
      </c>
      <c r="B2" s="5">
        <f>Pay_Apps!E7</f>
        <v>227600.52000000002</v>
      </c>
      <c r="C2" s="5">
        <v>0</v>
      </c>
      <c r="D2" s="5">
        <f>Pay_Apps!I7</f>
        <v>0</v>
      </c>
      <c r="E2" s="5">
        <f>Pay_Apps!C7</f>
        <v>227600.52000000002</v>
      </c>
    </row>
    <row r="3" spans="1:5" x14ac:dyDescent="0.25">
      <c r="A3">
        <f>Pay_Apps!A8</f>
        <v>2</v>
      </c>
      <c r="B3" s="5">
        <f>Pay_Apps!E8</f>
        <v>126287.02</v>
      </c>
      <c r="C3" s="5">
        <f>Pay_Apps!G8</f>
        <v>0</v>
      </c>
      <c r="D3" s="5">
        <f>Pay_Apps!I8</f>
        <v>0</v>
      </c>
      <c r="E3" s="5">
        <f>Pay_Apps!C8</f>
        <v>126287.02</v>
      </c>
    </row>
    <row r="4" spans="1:5" x14ac:dyDescent="0.25">
      <c r="A4">
        <v>3</v>
      </c>
      <c r="B4" s="5">
        <v>242871.03</v>
      </c>
      <c r="C4" s="5">
        <v>0</v>
      </c>
      <c r="D4" s="5">
        <v>0</v>
      </c>
      <c r="E4" s="5">
        <v>242871.03</v>
      </c>
    </row>
    <row r="5" spans="1:5" x14ac:dyDescent="0.25">
      <c r="A5">
        <v>4</v>
      </c>
      <c r="B5" s="5">
        <v>76891.3</v>
      </c>
      <c r="C5" s="5">
        <v>0</v>
      </c>
      <c r="D5" s="5">
        <v>0</v>
      </c>
      <c r="E5" s="5">
        <v>76891.3</v>
      </c>
    </row>
    <row r="6" spans="1:5" x14ac:dyDescent="0.25">
      <c r="A6">
        <v>5</v>
      </c>
      <c r="B6" s="5">
        <v>221948.64</v>
      </c>
      <c r="C6" s="5">
        <v>0</v>
      </c>
      <c r="D6">
        <v>0</v>
      </c>
      <c r="E6">
        <v>221948.64</v>
      </c>
    </row>
    <row r="8" spans="1:5" x14ac:dyDescent="0.25">
      <c r="A8" t="s">
        <v>13</v>
      </c>
      <c r="B8" s="5">
        <f>SUM(B2:B7)</f>
        <v>895598.51000000013</v>
      </c>
      <c r="C8" s="5">
        <f>SUM(C2:C3)</f>
        <v>0</v>
      </c>
      <c r="D8" s="5">
        <f>SUM(D2:D3)</f>
        <v>0</v>
      </c>
      <c r="E8" s="5">
        <f>SUM(E2:E6)</f>
        <v>895598.51000000013</v>
      </c>
    </row>
    <row r="13" spans="1:5" x14ac:dyDescent="0.25">
      <c r="E13" s="5"/>
    </row>
    <row r="35" spans="1:2" x14ac:dyDescent="0.25">
      <c r="A35" t="s">
        <v>37</v>
      </c>
    </row>
    <row r="36" spans="1:2" x14ac:dyDescent="0.25">
      <c r="A36" t="s">
        <v>38</v>
      </c>
      <c r="B36" s="22">
        <v>350000</v>
      </c>
    </row>
    <row r="37" spans="1:2" x14ac:dyDescent="0.25">
      <c r="A37" t="s">
        <v>39</v>
      </c>
      <c r="B37" s="5">
        <v>3500</v>
      </c>
    </row>
    <row r="38" spans="1:2" x14ac:dyDescent="0.25">
      <c r="A38" t="s">
        <v>40</v>
      </c>
      <c r="B38" s="23">
        <f>B36-B37</f>
        <v>346500</v>
      </c>
    </row>
  </sheetData>
  <pageMargins left="0.75" right="0.75" top="1" bottom="1" header="0.5" footer="0.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3"/>
  <sheetViews>
    <sheetView workbookViewId="0">
      <selection activeCell="B29" sqref="B29"/>
    </sheetView>
  </sheetViews>
  <sheetFormatPr defaultRowHeight="15" x14ac:dyDescent="0.25"/>
  <cols>
    <col min="1" max="1" width="40" customWidth="1"/>
    <col min="2" max="2" width="20" customWidth="1"/>
  </cols>
  <sheetData>
    <row r="1" spans="1:2" x14ac:dyDescent="0.25">
      <c r="A1" t="s">
        <v>41</v>
      </c>
    </row>
    <row r="3" spans="1:2" x14ac:dyDescent="0.25">
      <c r="A3" t="s">
        <v>42</v>
      </c>
      <c r="B3" s="34">
        <v>230220.45</v>
      </c>
    </row>
    <row r="4" spans="1:2" x14ac:dyDescent="0.25">
      <c r="A4" t="s">
        <v>43</v>
      </c>
      <c r="B4" s="11">
        <v>8271.81</v>
      </c>
    </row>
    <row r="5" spans="1:2" x14ac:dyDescent="0.25">
      <c r="A5" t="s">
        <v>44</v>
      </c>
      <c r="B5" s="5">
        <v>221948.64</v>
      </c>
    </row>
    <row r="6" spans="1:2" x14ac:dyDescent="0.25">
      <c r="B6" s="5"/>
    </row>
    <row r="7" spans="1:2" x14ac:dyDescent="0.25">
      <c r="A7" t="s">
        <v>45</v>
      </c>
      <c r="B7" s="5">
        <v>221948.64</v>
      </c>
    </row>
    <row r="8" spans="1:2" x14ac:dyDescent="0.25">
      <c r="A8" t="s">
        <v>46</v>
      </c>
      <c r="B8" s="5">
        <v>895598.51000000013</v>
      </c>
    </row>
    <row r="9" spans="1:2" x14ac:dyDescent="0.25">
      <c r="A9" t="s">
        <v>47</v>
      </c>
      <c r="B9" s="5">
        <v>2000000</v>
      </c>
    </row>
    <row r="10" spans="1:2" x14ac:dyDescent="0.25">
      <c r="A10" t="s">
        <v>48</v>
      </c>
      <c r="B10" s="5">
        <f>B9-B8</f>
        <v>1104401.4899999998</v>
      </c>
    </row>
    <row r="12" spans="1:2" x14ac:dyDescent="0.25">
      <c r="A12" t="s">
        <v>49</v>
      </c>
    </row>
    <row r="13" spans="1:2" x14ac:dyDescent="0.25">
      <c r="A13" t="s">
        <v>218</v>
      </c>
    </row>
  </sheetData>
  <pageMargins left="0.75" right="0.75" top="1" bottom="1" header="0.5" footer="0.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"/>
  <sheetViews>
    <sheetView workbookViewId="0">
      <selection activeCell="D18" sqref="D18"/>
    </sheetView>
  </sheetViews>
  <sheetFormatPr defaultRowHeight="15" x14ac:dyDescent="0.25"/>
  <cols>
    <col min="2" max="2" width="6" bestFit="1" customWidth="1"/>
    <col min="3" max="3" width="17.7109375" bestFit="1" customWidth="1"/>
    <col min="4" max="4" width="21.85546875" bestFit="1" customWidth="1"/>
    <col min="5" max="5" width="16" bestFit="1" customWidth="1"/>
    <col min="6" max="6" width="16.5703125" bestFit="1" customWidth="1"/>
    <col min="7" max="7" width="20.7109375" bestFit="1" customWidth="1"/>
    <col min="8" max="8" width="15" bestFit="1" customWidth="1"/>
  </cols>
  <sheetData>
    <row r="1" spans="1:8" x14ac:dyDescent="0.25">
      <c r="A1" t="s">
        <v>50</v>
      </c>
    </row>
    <row r="3" spans="1:8" x14ac:dyDescent="0.25">
      <c r="A3" t="s">
        <v>33</v>
      </c>
      <c r="C3" t="s">
        <v>51</v>
      </c>
      <c r="D3" t="s">
        <v>52</v>
      </c>
      <c r="E3" t="s">
        <v>53</v>
      </c>
      <c r="F3" t="s">
        <v>54</v>
      </c>
      <c r="G3" t="s">
        <v>55</v>
      </c>
      <c r="H3" t="s">
        <v>56</v>
      </c>
    </row>
    <row r="5" spans="1:8" x14ac:dyDescent="0.25">
      <c r="A5">
        <f>Pay_Apps!A7</f>
        <v>1</v>
      </c>
      <c r="C5" s="5">
        <f>PayApp1_Detail!D52</f>
        <v>234473.08000000002</v>
      </c>
      <c r="D5" s="5">
        <v>6872.56</v>
      </c>
      <c r="E5" s="31">
        <f>Pay_Apps!C7</f>
        <v>227600.52000000002</v>
      </c>
      <c r="F5" s="5">
        <f>SUM($C$5:C5)</f>
        <v>234473.08000000002</v>
      </c>
      <c r="G5" s="5">
        <f>SUM($D$5:D5)</f>
        <v>6872.56</v>
      </c>
      <c r="H5" s="5">
        <f>SUM($E$5:E5)</f>
        <v>227600.52000000002</v>
      </c>
    </row>
    <row r="6" spans="1:8" x14ac:dyDescent="0.25">
      <c r="A6">
        <f>Pay_Apps!A8</f>
        <v>2</v>
      </c>
      <c r="C6" s="5">
        <f>PayApp2_Detail!D52</f>
        <v>129569.83</v>
      </c>
      <c r="D6" s="5">
        <f>G6-D5</f>
        <v>3282.8100000000004</v>
      </c>
      <c r="E6" s="31">
        <v>126287.02</v>
      </c>
      <c r="F6" s="5">
        <f>SUM($C$5:C6)</f>
        <v>364042.91000000003</v>
      </c>
      <c r="G6" s="5">
        <v>10155.370000000001</v>
      </c>
      <c r="H6" s="31">
        <f>SUM($E$5:E6)</f>
        <v>353887.54000000004</v>
      </c>
    </row>
    <row r="7" spans="1:8" x14ac:dyDescent="0.25">
      <c r="A7">
        <v>3</v>
      </c>
      <c r="C7" s="5">
        <v>251277.37</v>
      </c>
      <c r="D7" s="5">
        <v>8406.34</v>
      </c>
      <c r="E7" s="31">
        <v>242871.03</v>
      </c>
      <c r="F7" s="5">
        <v>615320.28</v>
      </c>
      <c r="G7" s="5">
        <v>18561.71</v>
      </c>
      <c r="H7" s="31">
        <v>596758.56999999995</v>
      </c>
    </row>
    <row r="8" spans="1:8" x14ac:dyDescent="0.25">
      <c r="A8">
        <v>4</v>
      </c>
      <c r="C8" s="5">
        <v>77527.240000000005</v>
      </c>
      <c r="D8" s="5">
        <v>635.94000000000005</v>
      </c>
      <c r="E8" s="31">
        <v>76891.3</v>
      </c>
      <c r="F8" s="5">
        <v>692847.52</v>
      </c>
      <c r="G8" s="5">
        <v>19197.650000000001</v>
      </c>
      <c r="H8" s="31">
        <v>673649.87</v>
      </c>
    </row>
    <row r="9" spans="1:8" x14ac:dyDescent="0.25">
      <c r="A9">
        <v>5</v>
      </c>
      <c r="C9" s="39">
        <v>230220.45</v>
      </c>
      <c r="D9" s="5">
        <v>8271.81</v>
      </c>
      <c r="E9" s="8">
        <v>221948.64</v>
      </c>
      <c r="F9" s="5">
        <v>923067.97</v>
      </c>
      <c r="G9" s="5">
        <v>27469.46</v>
      </c>
      <c r="H9" s="8">
        <f>Board_Chart!$B$8</f>
        <v>895598.51000000013</v>
      </c>
    </row>
  </sheetData>
  <pageMargins left="0.75" right="0.75" top="1" bottom="1" header="0.5" footer="0.5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workbookViewId="0">
      <selection activeCell="E12" sqref="E12"/>
    </sheetView>
  </sheetViews>
  <sheetFormatPr defaultRowHeight="15" x14ac:dyDescent="0.25"/>
  <cols>
    <col min="1" max="1" width="10" customWidth="1"/>
    <col min="2" max="2" width="26" customWidth="1"/>
    <col min="3" max="3" width="10" customWidth="1"/>
    <col min="4" max="4" width="60" customWidth="1"/>
    <col min="5" max="6" width="8" customWidth="1"/>
    <col min="7" max="8" width="14" customWidth="1"/>
  </cols>
  <sheetData>
    <row r="1" spans="1:8" x14ac:dyDescent="0.25">
      <c r="A1" t="s">
        <v>57</v>
      </c>
      <c r="B1" t="s">
        <v>58</v>
      </c>
      <c r="C1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64</v>
      </c>
    </row>
    <row r="2" spans="1:8" x14ac:dyDescent="0.25">
      <c r="A2" t="s">
        <v>65</v>
      </c>
      <c r="B2" t="s">
        <v>66</v>
      </c>
      <c r="C2">
        <v>1</v>
      </c>
      <c r="D2" t="s">
        <v>67</v>
      </c>
      <c r="E2" t="s">
        <v>68</v>
      </c>
      <c r="F2">
        <v>1</v>
      </c>
      <c r="G2">
        <v>850</v>
      </c>
      <c r="H2">
        <v>850</v>
      </c>
    </row>
    <row r="3" spans="1:8" x14ac:dyDescent="0.25">
      <c r="A3" t="s">
        <v>65</v>
      </c>
      <c r="B3" t="s">
        <v>66</v>
      </c>
      <c r="C3">
        <v>2</v>
      </c>
      <c r="D3" t="s">
        <v>69</v>
      </c>
      <c r="E3" t="s">
        <v>68</v>
      </c>
      <c r="F3">
        <v>1</v>
      </c>
      <c r="G3">
        <v>450</v>
      </c>
      <c r="H3">
        <v>450</v>
      </c>
    </row>
    <row r="4" spans="1:8" x14ac:dyDescent="0.25">
      <c r="A4" t="s">
        <v>65</v>
      </c>
      <c r="B4" t="s">
        <v>66</v>
      </c>
      <c r="C4">
        <v>3</v>
      </c>
      <c r="D4" t="s">
        <v>70</v>
      </c>
      <c r="E4" t="s">
        <v>68</v>
      </c>
      <c r="F4">
        <v>1</v>
      </c>
      <c r="G4">
        <v>2500</v>
      </c>
      <c r="H4">
        <v>2500</v>
      </c>
    </row>
    <row r="5" spans="1:8" x14ac:dyDescent="0.25">
      <c r="A5" t="s">
        <v>65</v>
      </c>
      <c r="B5" t="s">
        <v>66</v>
      </c>
      <c r="C5">
        <v>4</v>
      </c>
      <c r="D5" t="s">
        <v>71</v>
      </c>
      <c r="E5" t="s">
        <v>68</v>
      </c>
      <c r="F5">
        <v>1</v>
      </c>
      <c r="G5">
        <v>3000</v>
      </c>
      <c r="H5">
        <v>3000</v>
      </c>
    </row>
    <row r="6" spans="1:8" x14ac:dyDescent="0.25">
      <c r="A6" t="s">
        <v>65</v>
      </c>
      <c r="B6" t="s">
        <v>66</v>
      </c>
      <c r="C6">
        <v>5</v>
      </c>
      <c r="D6" t="s">
        <v>72</v>
      </c>
      <c r="E6" t="s">
        <v>68</v>
      </c>
      <c r="F6">
        <v>1</v>
      </c>
      <c r="G6">
        <v>6500</v>
      </c>
      <c r="H6">
        <v>6500</v>
      </c>
    </row>
    <row r="7" spans="1:8" x14ac:dyDescent="0.25">
      <c r="A7" t="s">
        <v>65</v>
      </c>
      <c r="B7" t="s">
        <v>66</v>
      </c>
      <c r="C7">
        <v>6</v>
      </c>
      <c r="D7" t="s">
        <v>73</v>
      </c>
      <c r="E7" t="s">
        <v>68</v>
      </c>
      <c r="F7">
        <v>1</v>
      </c>
      <c r="G7">
        <v>30000</v>
      </c>
      <c r="H7">
        <v>30000</v>
      </c>
    </row>
    <row r="8" spans="1:8" x14ac:dyDescent="0.25">
      <c r="A8" t="s">
        <v>65</v>
      </c>
      <c r="B8" t="s">
        <v>66</v>
      </c>
      <c r="C8">
        <v>7</v>
      </c>
      <c r="D8" t="s">
        <v>74</v>
      </c>
      <c r="E8" t="s">
        <v>68</v>
      </c>
      <c r="F8">
        <v>1</v>
      </c>
      <c r="G8">
        <v>13500</v>
      </c>
      <c r="H8">
        <v>13500</v>
      </c>
    </row>
    <row r="9" spans="1:8" x14ac:dyDescent="0.25">
      <c r="A9" t="s">
        <v>65</v>
      </c>
      <c r="B9" t="s">
        <v>66</v>
      </c>
      <c r="C9">
        <v>8</v>
      </c>
      <c r="D9" t="s">
        <v>75</v>
      </c>
      <c r="E9" t="s">
        <v>68</v>
      </c>
      <c r="F9">
        <v>1</v>
      </c>
      <c r="G9">
        <v>1250</v>
      </c>
      <c r="H9">
        <v>1250</v>
      </c>
    </row>
    <row r="10" spans="1:8" x14ac:dyDescent="0.25">
      <c r="A10" t="s">
        <v>65</v>
      </c>
      <c r="B10" t="s">
        <v>66</v>
      </c>
      <c r="C10">
        <v>9</v>
      </c>
      <c r="D10" t="s">
        <v>76</v>
      </c>
      <c r="E10" t="s">
        <v>68</v>
      </c>
      <c r="F10">
        <v>1</v>
      </c>
      <c r="G10">
        <v>7500</v>
      </c>
      <c r="H10">
        <v>7500</v>
      </c>
    </row>
    <row r="11" spans="1:8" x14ac:dyDescent="0.25">
      <c r="A11" t="s">
        <v>65</v>
      </c>
      <c r="B11" t="s">
        <v>66</v>
      </c>
      <c r="C11">
        <v>10</v>
      </c>
      <c r="D11" t="s">
        <v>77</v>
      </c>
      <c r="E11" t="s">
        <v>68</v>
      </c>
      <c r="F11">
        <v>1</v>
      </c>
      <c r="G11">
        <v>1500</v>
      </c>
      <c r="H11">
        <v>1500</v>
      </c>
    </row>
    <row r="12" spans="1:8" x14ac:dyDescent="0.25">
      <c r="A12" t="s">
        <v>65</v>
      </c>
      <c r="B12" t="s">
        <v>66</v>
      </c>
      <c r="C12">
        <v>11</v>
      </c>
      <c r="D12" t="s">
        <v>78</v>
      </c>
      <c r="E12" t="s">
        <v>68</v>
      </c>
      <c r="F12">
        <v>1</v>
      </c>
      <c r="G12">
        <v>10500</v>
      </c>
      <c r="H12">
        <v>10500</v>
      </c>
    </row>
    <row r="13" spans="1:8" x14ac:dyDescent="0.25">
      <c r="A13" t="s">
        <v>65</v>
      </c>
      <c r="B13" t="s">
        <v>66</v>
      </c>
      <c r="C13">
        <v>12</v>
      </c>
      <c r="D13" t="s">
        <v>79</v>
      </c>
      <c r="E13" t="s">
        <v>68</v>
      </c>
      <c r="F13">
        <v>1</v>
      </c>
      <c r="G13">
        <v>24000</v>
      </c>
      <c r="H13">
        <v>24000</v>
      </c>
    </row>
    <row r="14" spans="1:8" x14ac:dyDescent="0.25">
      <c r="A14" t="s">
        <v>65</v>
      </c>
      <c r="B14" t="s">
        <v>66</v>
      </c>
      <c r="C14">
        <v>13</v>
      </c>
      <c r="D14" t="s">
        <v>80</v>
      </c>
      <c r="E14" t="s">
        <v>68</v>
      </c>
      <c r="F14">
        <v>1</v>
      </c>
      <c r="G14">
        <v>5000</v>
      </c>
      <c r="H14">
        <v>5000</v>
      </c>
    </row>
    <row r="15" spans="1:8" x14ac:dyDescent="0.25">
      <c r="A15" t="s">
        <v>65</v>
      </c>
      <c r="B15" t="s">
        <v>66</v>
      </c>
      <c r="C15">
        <v>14</v>
      </c>
      <c r="D15" t="s">
        <v>81</v>
      </c>
      <c r="E15" t="s">
        <v>68</v>
      </c>
      <c r="F15">
        <v>1</v>
      </c>
      <c r="G15">
        <v>5800</v>
      </c>
      <c r="H15">
        <v>5800</v>
      </c>
    </row>
    <row r="16" spans="1:8" x14ac:dyDescent="0.25">
      <c r="A16" t="s">
        <v>65</v>
      </c>
      <c r="B16" t="s">
        <v>66</v>
      </c>
      <c r="C16">
        <v>15</v>
      </c>
      <c r="D16" t="s">
        <v>82</v>
      </c>
      <c r="E16" t="s">
        <v>68</v>
      </c>
      <c r="F16">
        <v>1</v>
      </c>
      <c r="G16">
        <v>5000</v>
      </c>
      <c r="H16">
        <v>5000</v>
      </c>
    </row>
    <row r="17" spans="1:8" x14ac:dyDescent="0.25">
      <c r="A17" t="s">
        <v>83</v>
      </c>
      <c r="B17" t="s">
        <v>84</v>
      </c>
      <c r="C17">
        <v>1</v>
      </c>
      <c r="D17" t="s">
        <v>85</v>
      </c>
      <c r="E17" t="s">
        <v>68</v>
      </c>
      <c r="F17">
        <v>1</v>
      </c>
      <c r="G17">
        <v>21650</v>
      </c>
      <c r="H17">
        <v>21650</v>
      </c>
    </row>
    <row r="18" spans="1:8" x14ac:dyDescent="0.25">
      <c r="A18" t="s">
        <v>86</v>
      </c>
      <c r="B18" t="s">
        <v>87</v>
      </c>
      <c r="C18">
        <v>1</v>
      </c>
      <c r="D18" t="s">
        <v>88</v>
      </c>
      <c r="E18" t="s">
        <v>68</v>
      </c>
      <c r="F18">
        <v>1</v>
      </c>
      <c r="G18">
        <v>32006.85</v>
      </c>
      <c r="H18">
        <v>32006.85</v>
      </c>
    </row>
    <row r="19" spans="1:8" x14ac:dyDescent="0.25">
      <c r="A19" t="s">
        <v>89</v>
      </c>
      <c r="B19" t="s">
        <v>90</v>
      </c>
      <c r="C19">
        <v>1</v>
      </c>
      <c r="D19" t="s">
        <v>90</v>
      </c>
      <c r="E19" t="s">
        <v>68</v>
      </c>
      <c r="F19">
        <v>1</v>
      </c>
      <c r="G19">
        <v>512000</v>
      </c>
      <c r="H19">
        <v>512000</v>
      </c>
    </row>
    <row r="20" spans="1:8" x14ac:dyDescent="0.25">
      <c r="A20" t="s">
        <v>91</v>
      </c>
      <c r="B20" t="s">
        <v>92</v>
      </c>
      <c r="C20">
        <v>1</v>
      </c>
      <c r="D20" t="s">
        <v>93</v>
      </c>
      <c r="E20" t="s">
        <v>68</v>
      </c>
      <c r="F20">
        <v>1</v>
      </c>
      <c r="G20">
        <v>136635</v>
      </c>
      <c r="H20">
        <v>136635</v>
      </c>
    </row>
    <row r="21" spans="1:8" x14ac:dyDescent="0.25">
      <c r="A21" t="s">
        <v>94</v>
      </c>
      <c r="B21" t="s">
        <v>95</v>
      </c>
      <c r="C21">
        <v>1</v>
      </c>
      <c r="D21" t="s">
        <v>96</v>
      </c>
      <c r="E21" t="s">
        <v>68</v>
      </c>
      <c r="F21">
        <v>1</v>
      </c>
      <c r="G21">
        <v>257800</v>
      </c>
      <c r="H21">
        <v>257800</v>
      </c>
    </row>
    <row r="22" spans="1:8" x14ac:dyDescent="0.25">
      <c r="A22" t="s">
        <v>94</v>
      </c>
      <c r="B22" t="s">
        <v>95</v>
      </c>
      <c r="C22">
        <v>2</v>
      </c>
      <c r="D22" t="s">
        <v>97</v>
      </c>
      <c r="E22" t="s">
        <v>68</v>
      </c>
      <c r="F22">
        <v>1</v>
      </c>
      <c r="G22">
        <v>113320</v>
      </c>
      <c r="H22">
        <v>113320</v>
      </c>
    </row>
    <row r="23" spans="1:8" x14ac:dyDescent="0.25">
      <c r="A23" t="s">
        <v>98</v>
      </c>
      <c r="B23" t="s">
        <v>99</v>
      </c>
      <c r="C23">
        <v>1</v>
      </c>
      <c r="D23" t="s">
        <v>100</v>
      </c>
      <c r="E23" t="s">
        <v>68</v>
      </c>
      <c r="F23">
        <v>1</v>
      </c>
      <c r="G23">
        <v>427764</v>
      </c>
      <c r="H23">
        <v>427764</v>
      </c>
    </row>
    <row r="24" spans="1:8" x14ac:dyDescent="0.25">
      <c r="A24" t="s">
        <v>98</v>
      </c>
      <c r="B24" t="s">
        <v>99</v>
      </c>
      <c r="C24">
        <v>2</v>
      </c>
      <c r="D24" t="s">
        <v>101</v>
      </c>
      <c r="E24" t="s">
        <v>68</v>
      </c>
      <c r="F24">
        <v>1</v>
      </c>
      <c r="G24">
        <v>18665</v>
      </c>
      <c r="H24">
        <v>18665</v>
      </c>
    </row>
    <row r="25" spans="1:8" x14ac:dyDescent="0.25">
      <c r="A25" t="s">
        <v>102</v>
      </c>
      <c r="B25" t="s">
        <v>103</v>
      </c>
      <c r="C25">
        <v>1</v>
      </c>
      <c r="D25" t="s">
        <v>104</v>
      </c>
      <c r="E25" t="s">
        <v>68</v>
      </c>
      <c r="F25">
        <v>1</v>
      </c>
      <c r="G25">
        <v>92866</v>
      </c>
      <c r="H25">
        <v>92866</v>
      </c>
    </row>
    <row r="26" spans="1:8" x14ac:dyDescent="0.25">
      <c r="A26" t="s">
        <v>102</v>
      </c>
      <c r="B26" t="s">
        <v>103</v>
      </c>
      <c r="C26">
        <v>2</v>
      </c>
      <c r="D26" t="s">
        <v>105</v>
      </c>
      <c r="E26" t="s">
        <v>68</v>
      </c>
      <c r="F26">
        <v>1</v>
      </c>
      <c r="G26">
        <v>66596</v>
      </c>
      <c r="H26">
        <v>66596</v>
      </c>
    </row>
    <row r="27" spans="1:8" x14ac:dyDescent="0.25">
      <c r="A27" t="s">
        <v>102</v>
      </c>
      <c r="B27" t="s">
        <v>103</v>
      </c>
      <c r="C27">
        <v>3</v>
      </c>
      <c r="D27" t="s">
        <v>106</v>
      </c>
      <c r="E27" t="s">
        <v>68</v>
      </c>
      <c r="F27">
        <v>1</v>
      </c>
      <c r="G27">
        <v>78610</v>
      </c>
      <c r="H27">
        <v>78610</v>
      </c>
    </row>
    <row r="28" spans="1:8" x14ac:dyDescent="0.25">
      <c r="A28" t="s">
        <v>102</v>
      </c>
      <c r="B28" t="s">
        <v>103</v>
      </c>
      <c r="C28">
        <v>4</v>
      </c>
      <c r="D28" t="s">
        <v>107</v>
      </c>
      <c r="E28" t="s">
        <v>68</v>
      </c>
      <c r="F28">
        <v>1</v>
      </c>
      <c r="G28">
        <v>22691.119999999999</v>
      </c>
      <c r="H28">
        <v>22691.119999999999</v>
      </c>
    </row>
    <row r="29" spans="1:8" x14ac:dyDescent="0.25">
      <c r="A29" t="s">
        <v>108</v>
      </c>
      <c r="B29" t="s">
        <v>109</v>
      </c>
      <c r="C29">
        <v>1</v>
      </c>
      <c r="D29" t="s">
        <v>110</v>
      </c>
      <c r="E29" t="s">
        <v>68</v>
      </c>
      <c r="F29">
        <v>1</v>
      </c>
      <c r="G29">
        <v>319743</v>
      </c>
      <c r="H29">
        <v>319743</v>
      </c>
    </row>
    <row r="30" spans="1:8" x14ac:dyDescent="0.25">
      <c r="A30" t="s">
        <v>108</v>
      </c>
      <c r="B30" t="s">
        <v>109</v>
      </c>
      <c r="C30">
        <v>2</v>
      </c>
      <c r="D30" t="s">
        <v>111</v>
      </c>
      <c r="E30" t="s">
        <v>68</v>
      </c>
      <c r="F30">
        <v>1</v>
      </c>
      <c r="G30">
        <v>106849.56</v>
      </c>
      <c r="H30">
        <v>106849.56</v>
      </c>
    </row>
    <row r="31" spans="1:8" x14ac:dyDescent="0.25">
      <c r="A31" t="s">
        <v>108</v>
      </c>
      <c r="B31" t="s">
        <v>109</v>
      </c>
      <c r="C31">
        <v>3</v>
      </c>
      <c r="D31" t="s">
        <v>112</v>
      </c>
      <c r="E31" t="s">
        <v>68</v>
      </c>
      <c r="F31">
        <v>1</v>
      </c>
      <c r="G31">
        <v>29548</v>
      </c>
      <c r="H31">
        <v>29548</v>
      </c>
    </row>
    <row r="32" spans="1:8" x14ac:dyDescent="0.25">
      <c r="A32" t="s">
        <v>113</v>
      </c>
      <c r="B32" t="s">
        <v>114</v>
      </c>
      <c r="C32">
        <v>1</v>
      </c>
      <c r="D32" t="s">
        <v>115</v>
      </c>
      <c r="E32" t="s">
        <v>68</v>
      </c>
      <c r="F32">
        <v>1</v>
      </c>
      <c r="G32">
        <v>22094</v>
      </c>
      <c r="H32">
        <v>22094</v>
      </c>
    </row>
    <row r="33" spans="1:8" x14ac:dyDescent="0.25">
      <c r="A33" t="s">
        <v>113</v>
      </c>
      <c r="B33" t="s">
        <v>114</v>
      </c>
      <c r="C33">
        <v>2</v>
      </c>
      <c r="D33" t="s">
        <v>116</v>
      </c>
      <c r="E33" t="s">
        <v>68</v>
      </c>
      <c r="F33">
        <v>1</v>
      </c>
      <c r="G33">
        <v>8845</v>
      </c>
      <c r="H33">
        <v>8845</v>
      </c>
    </row>
    <row r="34" spans="1:8" x14ac:dyDescent="0.25">
      <c r="A34" t="s">
        <v>113</v>
      </c>
      <c r="B34" t="s">
        <v>114</v>
      </c>
      <c r="C34">
        <v>3</v>
      </c>
      <c r="D34" t="s">
        <v>117</v>
      </c>
      <c r="E34" t="s">
        <v>68</v>
      </c>
      <c r="F34">
        <v>1</v>
      </c>
      <c r="G34">
        <v>4170</v>
      </c>
      <c r="H34">
        <v>4170</v>
      </c>
    </row>
    <row r="35" spans="1:8" x14ac:dyDescent="0.25">
      <c r="A35" t="s">
        <v>113</v>
      </c>
      <c r="B35" t="s">
        <v>114</v>
      </c>
      <c r="C35">
        <v>4</v>
      </c>
      <c r="D35" t="s">
        <v>118</v>
      </c>
      <c r="E35" t="s">
        <v>68</v>
      </c>
      <c r="F35">
        <v>1</v>
      </c>
      <c r="G35">
        <v>11781.31</v>
      </c>
      <c r="H35">
        <v>11781.31</v>
      </c>
    </row>
    <row r="36" spans="1:8" x14ac:dyDescent="0.25">
      <c r="A36" t="s">
        <v>119</v>
      </c>
      <c r="B36" t="s">
        <v>120</v>
      </c>
      <c r="C36">
        <v>1</v>
      </c>
      <c r="D36" t="s">
        <v>121</v>
      </c>
      <c r="E36" t="s">
        <v>68</v>
      </c>
      <c r="F36">
        <v>1</v>
      </c>
      <c r="G36">
        <v>4750</v>
      </c>
      <c r="H36">
        <v>4750</v>
      </c>
    </row>
    <row r="37" spans="1:8" x14ac:dyDescent="0.25">
      <c r="A37" t="s">
        <v>122</v>
      </c>
      <c r="B37" t="s">
        <v>123</v>
      </c>
      <c r="C37">
        <v>1</v>
      </c>
      <c r="D37" t="s">
        <v>124</v>
      </c>
      <c r="E37" t="s">
        <v>68</v>
      </c>
      <c r="F37">
        <v>1</v>
      </c>
      <c r="G37">
        <v>39000</v>
      </c>
      <c r="H37">
        <v>39000</v>
      </c>
    </row>
    <row r="38" spans="1:8" x14ac:dyDescent="0.25">
      <c r="A38" t="s">
        <v>125</v>
      </c>
      <c r="B38" t="s">
        <v>126</v>
      </c>
      <c r="C38">
        <v>1</v>
      </c>
      <c r="D38" t="s">
        <v>127</v>
      </c>
      <c r="E38" t="s">
        <v>68</v>
      </c>
      <c r="F38">
        <v>1</v>
      </c>
      <c r="G38">
        <v>657153</v>
      </c>
      <c r="H38">
        <v>657153</v>
      </c>
    </row>
    <row r="39" spans="1:8" x14ac:dyDescent="0.25">
      <c r="A39" t="s">
        <v>128</v>
      </c>
      <c r="B39" t="s">
        <v>129</v>
      </c>
      <c r="C39">
        <v>1</v>
      </c>
      <c r="D39" t="s">
        <v>130</v>
      </c>
      <c r="E39" t="s">
        <v>68</v>
      </c>
      <c r="F39">
        <v>1</v>
      </c>
      <c r="G39">
        <v>1058127</v>
      </c>
      <c r="H39">
        <v>1058127</v>
      </c>
    </row>
    <row r="40" spans="1:8" x14ac:dyDescent="0.25">
      <c r="A40" t="s">
        <v>131</v>
      </c>
      <c r="B40" t="s">
        <v>132</v>
      </c>
      <c r="C40">
        <v>1</v>
      </c>
      <c r="D40" t="s">
        <v>133</v>
      </c>
      <c r="E40" t="s">
        <v>68</v>
      </c>
      <c r="F40">
        <v>1</v>
      </c>
      <c r="G40">
        <v>1205959.2</v>
      </c>
      <c r="H40">
        <v>1205959.2</v>
      </c>
    </row>
    <row r="41" spans="1:8" x14ac:dyDescent="0.25">
      <c r="A41" t="s">
        <v>131</v>
      </c>
      <c r="B41" t="s">
        <v>132</v>
      </c>
      <c r="C41">
        <v>2</v>
      </c>
      <c r="D41" t="s">
        <v>134</v>
      </c>
      <c r="E41" t="s">
        <v>68</v>
      </c>
      <c r="F41">
        <v>1</v>
      </c>
      <c r="G41">
        <v>3962.7</v>
      </c>
      <c r="H41">
        <v>3962.7</v>
      </c>
    </row>
    <row r="42" spans="1:8" x14ac:dyDescent="0.25">
      <c r="A42" t="s">
        <v>131</v>
      </c>
      <c r="B42" t="s">
        <v>132</v>
      </c>
      <c r="C42">
        <v>3</v>
      </c>
      <c r="D42" t="s">
        <v>135</v>
      </c>
      <c r="E42" t="s">
        <v>68</v>
      </c>
      <c r="F42">
        <v>1</v>
      </c>
      <c r="G42">
        <v>8084</v>
      </c>
      <c r="H42">
        <v>8084</v>
      </c>
    </row>
    <row r="43" spans="1:8" x14ac:dyDescent="0.25">
      <c r="A43" t="s">
        <v>131</v>
      </c>
      <c r="B43" t="s">
        <v>132</v>
      </c>
      <c r="C43">
        <v>4</v>
      </c>
      <c r="D43" t="s">
        <v>136</v>
      </c>
      <c r="E43" t="s">
        <v>68</v>
      </c>
      <c r="F43">
        <v>1</v>
      </c>
      <c r="G43">
        <v>111127</v>
      </c>
      <c r="H43">
        <v>111127</v>
      </c>
    </row>
    <row r="44" spans="1:8" x14ac:dyDescent="0.25">
      <c r="A44" t="s">
        <v>131</v>
      </c>
      <c r="B44" t="s">
        <v>132</v>
      </c>
      <c r="C44">
        <v>5</v>
      </c>
      <c r="D44" t="s">
        <v>137</v>
      </c>
      <c r="E44" t="s">
        <v>68</v>
      </c>
      <c r="F44">
        <v>1</v>
      </c>
      <c r="G44">
        <v>49633</v>
      </c>
      <c r="H44">
        <v>49633</v>
      </c>
    </row>
  </sheetData>
  <pageMargins left="0.75" right="0.75" top="1" bottom="1" header="0.5" footer="0.5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6"/>
  <sheetViews>
    <sheetView zoomScale="130" zoomScaleNormal="130" workbookViewId="0">
      <selection activeCell="I15" sqref="I15"/>
    </sheetView>
  </sheetViews>
  <sheetFormatPr defaultRowHeight="15" x14ac:dyDescent="0.25"/>
  <cols>
    <col min="1" max="2" width="12" customWidth="1"/>
    <col min="3" max="3" width="18" customWidth="1"/>
    <col min="4" max="5" width="20" customWidth="1"/>
    <col min="6" max="8" width="18" customWidth="1"/>
    <col min="9" max="9" width="26" customWidth="1"/>
    <col min="10" max="10" width="24" customWidth="1"/>
    <col min="11" max="12" width="16" customWidth="1"/>
    <col min="13" max="14" width="22" customWidth="1"/>
  </cols>
  <sheetData>
    <row r="1" spans="1:14" x14ac:dyDescent="0.25">
      <c r="A1" t="s">
        <v>138</v>
      </c>
    </row>
    <row r="2" spans="1:14" x14ac:dyDescent="0.25">
      <c r="A2" t="s">
        <v>139</v>
      </c>
      <c r="B2">
        <v>2000000</v>
      </c>
      <c r="C2" t="s">
        <v>140</v>
      </c>
      <c r="D2">
        <v>4200000</v>
      </c>
      <c r="E2" t="s">
        <v>141</v>
      </c>
      <c r="F2">
        <v>1294240</v>
      </c>
      <c r="G2" t="s">
        <v>142</v>
      </c>
      <c r="H2">
        <v>7494240</v>
      </c>
    </row>
    <row r="5" spans="1:14" x14ac:dyDescent="0.25">
      <c r="E5" t="s">
        <v>145</v>
      </c>
      <c r="F5" t="s">
        <v>219</v>
      </c>
      <c r="G5" t="s">
        <v>146</v>
      </c>
      <c r="I5" t="s">
        <v>147</v>
      </c>
      <c r="K5" t="s">
        <v>48</v>
      </c>
      <c r="L5" t="s">
        <v>148</v>
      </c>
      <c r="M5" t="s">
        <v>149</v>
      </c>
      <c r="N5" t="s">
        <v>150</v>
      </c>
    </row>
    <row r="6" spans="1:14" x14ac:dyDescent="0.25">
      <c r="A6" t="s">
        <v>33</v>
      </c>
      <c r="B6" t="s">
        <v>143</v>
      </c>
      <c r="C6" t="s">
        <v>144</v>
      </c>
    </row>
    <row r="7" spans="1:14" x14ac:dyDescent="0.25">
      <c r="A7">
        <v>1</v>
      </c>
      <c r="B7" s="4">
        <v>45985</v>
      </c>
      <c r="C7" s="5">
        <f>PayApp1_Detail!H52</f>
        <v>227600.52000000002</v>
      </c>
      <c r="D7" s="5">
        <f>SUM($C$7:C7)</f>
        <v>227600.52000000002</v>
      </c>
      <c r="E7" s="5">
        <f t="shared" ref="E7:E46" si="0">MIN($B$2-F6,C7)</f>
        <v>227600.52000000002</v>
      </c>
      <c r="F7" s="5">
        <f>E7</f>
        <v>227600.52000000002</v>
      </c>
      <c r="G7">
        <f>MIN($D$2-H6,C7-E7)</f>
        <v>0</v>
      </c>
      <c r="H7">
        <f t="shared" ref="H7:H46" si="1">H6+G7</f>
        <v>0</v>
      </c>
      <c r="I7">
        <f>C7-E7-G7</f>
        <v>0</v>
      </c>
      <c r="J7">
        <f t="shared" ref="J7:J46" si="2">J6+I7</f>
        <v>0</v>
      </c>
      <c r="K7" s="5">
        <f t="shared" ref="K7:K46" si="3">$B$2-F7</f>
        <v>1772399.48</v>
      </c>
      <c r="L7" s="5">
        <f t="shared" ref="L7:L46" si="4">$D$2-H7</f>
        <v>4200000</v>
      </c>
      <c r="M7" s="5">
        <f t="shared" ref="M7:M46" si="5">$F$2-J7</f>
        <v>1294240</v>
      </c>
      <c r="N7" s="5">
        <f t="shared" ref="N7:N46" si="6">$B$2+$D$2+$F$2-D7</f>
        <v>7266639.4800000004</v>
      </c>
    </row>
    <row r="8" spans="1:14" x14ac:dyDescent="0.25">
      <c r="A8">
        <v>2</v>
      </c>
      <c r="B8" s="4">
        <v>45989</v>
      </c>
      <c r="C8" s="5">
        <f>PayApp2_Detail!H52</f>
        <v>126287.02</v>
      </c>
      <c r="D8" s="5">
        <f>SUM($C$7:C8)</f>
        <v>353887.54000000004</v>
      </c>
      <c r="E8" s="5">
        <f t="shared" si="0"/>
        <v>126287.02</v>
      </c>
      <c r="F8" s="5">
        <f t="shared" ref="F8:F46" si="7">F7+E8</f>
        <v>353887.54000000004</v>
      </c>
      <c r="G8">
        <f>MIN($D$2-H7,C8-E8)</f>
        <v>0</v>
      </c>
      <c r="H8">
        <f t="shared" si="1"/>
        <v>0</v>
      </c>
      <c r="I8">
        <f>C8-E8-G8</f>
        <v>0</v>
      </c>
      <c r="J8">
        <f t="shared" si="2"/>
        <v>0</v>
      </c>
      <c r="K8" s="5">
        <f t="shared" si="3"/>
        <v>1646112.46</v>
      </c>
      <c r="L8" s="5">
        <f t="shared" si="4"/>
        <v>4200000</v>
      </c>
      <c r="M8" s="5">
        <f t="shared" si="5"/>
        <v>1294240</v>
      </c>
      <c r="N8" s="5">
        <f t="shared" si="6"/>
        <v>7140352.46</v>
      </c>
    </row>
    <row r="9" spans="1:14" x14ac:dyDescent="0.25">
      <c r="A9">
        <v>3</v>
      </c>
      <c r="B9" s="4">
        <v>46014</v>
      </c>
      <c r="C9" s="31">
        <v>242871.03</v>
      </c>
      <c r="D9" s="5">
        <f>SUM($C$7:C9)</f>
        <v>596758.57000000007</v>
      </c>
      <c r="E9" s="5">
        <f t="shared" si="0"/>
        <v>242871.03</v>
      </c>
      <c r="F9" s="5">
        <f t="shared" si="7"/>
        <v>596758.57000000007</v>
      </c>
      <c r="G9">
        <f>MIN($D$2-H8,C9-E9)</f>
        <v>0</v>
      </c>
      <c r="H9">
        <f t="shared" si="1"/>
        <v>0</v>
      </c>
      <c r="I9">
        <f>C9-E9-G9</f>
        <v>0</v>
      </c>
      <c r="J9">
        <f t="shared" si="2"/>
        <v>0</v>
      </c>
      <c r="K9" s="31">
        <f t="shared" si="3"/>
        <v>1403241.43</v>
      </c>
      <c r="L9" s="5">
        <f t="shared" si="4"/>
        <v>4200000</v>
      </c>
      <c r="M9" s="5">
        <f t="shared" si="5"/>
        <v>1294240</v>
      </c>
      <c r="N9" s="5">
        <f t="shared" si="6"/>
        <v>6897481.4299999997</v>
      </c>
    </row>
    <row r="10" spans="1:14" x14ac:dyDescent="0.25">
      <c r="A10">
        <v>4</v>
      </c>
      <c r="B10" s="4">
        <v>46050</v>
      </c>
      <c r="C10" s="5">
        <v>76891.3</v>
      </c>
      <c r="D10" s="5">
        <f>SUM($C$7:C10)</f>
        <v>673649.87000000011</v>
      </c>
      <c r="E10" s="31">
        <f t="shared" si="0"/>
        <v>76891.3</v>
      </c>
      <c r="F10" s="5">
        <f t="shared" si="7"/>
        <v>673649.87000000011</v>
      </c>
      <c r="G10">
        <v>0</v>
      </c>
      <c r="H10">
        <f t="shared" si="1"/>
        <v>0</v>
      </c>
      <c r="I10">
        <v>0</v>
      </c>
      <c r="J10">
        <f t="shared" si="2"/>
        <v>0</v>
      </c>
      <c r="K10" s="5">
        <f t="shared" si="3"/>
        <v>1326350.1299999999</v>
      </c>
      <c r="L10" s="5">
        <f t="shared" si="4"/>
        <v>4200000</v>
      </c>
      <c r="M10" s="5">
        <f t="shared" si="5"/>
        <v>1294240</v>
      </c>
      <c r="N10" s="5">
        <f t="shared" si="6"/>
        <v>6820590.1299999999</v>
      </c>
    </row>
    <row r="11" spans="1:14" x14ac:dyDescent="0.25">
      <c r="A11">
        <v>5</v>
      </c>
      <c r="B11" s="4">
        <v>46078</v>
      </c>
      <c r="C11">
        <v>221948.64</v>
      </c>
      <c r="D11" s="8">
        <f>SUM($C$7:C11)</f>
        <v>895598.51000000013</v>
      </c>
      <c r="E11" s="5">
        <f t="shared" si="0"/>
        <v>221948.64</v>
      </c>
      <c r="F11" s="5">
        <f t="shared" si="7"/>
        <v>895598.51000000013</v>
      </c>
      <c r="H11">
        <f t="shared" si="1"/>
        <v>0</v>
      </c>
      <c r="I11">
        <f t="shared" ref="I11:I46" si="8">C11-E11-G11</f>
        <v>0</v>
      </c>
      <c r="J11">
        <f t="shared" si="2"/>
        <v>0</v>
      </c>
      <c r="K11" s="5">
        <f t="shared" si="3"/>
        <v>1104401.4899999998</v>
      </c>
      <c r="L11" s="5">
        <f t="shared" si="4"/>
        <v>4200000</v>
      </c>
      <c r="M11" s="5">
        <f t="shared" si="5"/>
        <v>1294240</v>
      </c>
      <c r="N11" s="8">
        <f t="shared" si="6"/>
        <v>6598641.4900000002</v>
      </c>
    </row>
    <row r="12" spans="1:14" x14ac:dyDescent="0.25">
      <c r="D12">
        <f>SUM($C$7:C12)</f>
        <v>895598.51000000013</v>
      </c>
      <c r="E12" s="8">
        <f t="shared" si="0"/>
        <v>1104401.4899999998</v>
      </c>
      <c r="F12">
        <f t="shared" si="7"/>
        <v>2000000</v>
      </c>
      <c r="G12">
        <f t="shared" ref="G12:G46" si="9">MIN($D$2-H11,C12-E12)</f>
        <v>-1104401.4899999998</v>
      </c>
      <c r="H12">
        <f t="shared" si="1"/>
        <v>-1104401.4899999998</v>
      </c>
      <c r="I12">
        <f t="shared" si="8"/>
        <v>0</v>
      </c>
      <c r="J12">
        <f t="shared" si="2"/>
        <v>0</v>
      </c>
      <c r="K12">
        <f t="shared" si="3"/>
        <v>0</v>
      </c>
      <c r="L12">
        <f t="shared" si="4"/>
        <v>5304401.49</v>
      </c>
      <c r="M12">
        <f t="shared" si="5"/>
        <v>1294240</v>
      </c>
      <c r="N12">
        <f t="shared" si="6"/>
        <v>6598641.4900000002</v>
      </c>
    </row>
    <row r="13" spans="1:14" x14ac:dyDescent="0.25">
      <c r="D13">
        <f>SUM($C$7:C13)</f>
        <v>895598.51000000013</v>
      </c>
      <c r="E13">
        <f t="shared" si="0"/>
        <v>0</v>
      </c>
      <c r="F13">
        <f t="shared" si="7"/>
        <v>2000000</v>
      </c>
      <c r="G13">
        <f t="shared" si="9"/>
        <v>0</v>
      </c>
      <c r="H13">
        <f t="shared" si="1"/>
        <v>-1104401.4899999998</v>
      </c>
      <c r="I13">
        <f t="shared" si="8"/>
        <v>0</v>
      </c>
      <c r="J13">
        <f t="shared" si="2"/>
        <v>0</v>
      </c>
      <c r="K13">
        <f t="shared" si="3"/>
        <v>0</v>
      </c>
      <c r="L13">
        <f t="shared" si="4"/>
        <v>5304401.49</v>
      </c>
      <c r="M13">
        <f t="shared" si="5"/>
        <v>1294240</v>
      </c>
      <c r="N13">
        <f t="shared" si="6"/>
        <v>6598641.4900000002</v>
      </c>
    </row>
    <row r="14" spans="1:14" x14ac:dyDescent="0.25">
      <c r="D14">
        <f>SUM($C$7:C14)</f>
        <v>895598.51000000013</v>
      </c>
      <c r="E14">
        <f t="shared" si="0"/>
        <v>0</v>
      </c>
      <c r="F14">
        <f t="shared" si="7"/>
        <v>2000000</v>
      </c>
      <c r="G14">
        <f t="shared" si="9"/>
        <v>0</v>
      </c>
      <c r="H14">
        <f t="shared" si="1"/>
        <v>-1104401.4899999998</v>
      </c>
      <c r="I14">
        <f t="shared" si="8"/>
        <v>0</v>
      </c>
      <c r="J14">
        <f t="shared" si="2"/>
        <v>0</v>
      </c>
      <c r="K14">
        <f t="shared" si="3"/>
        <v>0</v>
      </c>
      <c r="L14">
        <f t="shared" si="4"/>
        <v>5304401.49</v>
      </c>
      <c r="M14">
        <f t="shared" si="5"/>
        <v>1294240</v>
      </c>
      <c r="N14">
        <f t="shared" si="6"/>
        <v>6598641.4900000002</v>
      </c>
    </row>
    <row r="15" spans="1:14" x14ac:dyDescent="0.25">
      <c r="D15">
        <f>SUM($C$7:C15)</f>
        <v>895598.51000000013</v>
      </c>
      <c r="E15">
        <f t="shared" si="0"/>
        <v>0</v>
      </c>
      <c r="F15">
        <f t="shared" si="7"/>
        <v>2000000</v>
      </c>
      <c r="G15">
        <f t="shared" si="9"/>
        <v>0</v>
      </c>
      <c r="H15">
        <f t="shared" si="1"/>
        <v>-1104401.4899999998</v>
      </c>
      <c r="I15">
        <f t="shared" si="8"/>
        <v>0</v>
      </c>
      <c r="J15">
        <f t="shared" si="2"/>
        <v>0</v>
      </c>
      <c r="K15">
        <f t="shared" si="3"/>
        <v>0</v>
      </c>
      <c r="L15">
        <f t="shared" si="4"/>
        <v>5304401.49</v>
      </c>
      <c r="M15">
        <f t="shared" si="5"/>
        <v>1294240</v>
      </c>
      <c r="N15">
        <f t="shared" si="6"/>
        <v>6598641.4900000002</v>
      </c>
    </row>
    <row r="16" spans="1:14" x14ac:dyDescent="0.25">
      <c r="D16">
        <f>SUM($C$7:C16)</f>
        <v>895598.51000000013</v>
      </c>
      <c r="E16">
        <f t="shared" si="0"/>
        <v>0</v>
      </c>
      <c r="F16">
        <f t="shared" si="7"/>
        <v>2000000</v>
      </c>
      <c r="G16">
        <f t="shared" si="9"/>
        <v>0</v>
      </c>
      <c r="H16">
        <f t="shared" si="1"/>
        <v>-1104401.4899999998</v>
      </c>
      <c r="I16">
        <f t="shared" si="8"/>
        <v>0</v>
      </c>
      <c r="J16">
        <f t="shared" si="2"/>
        <v>0</v>
      </c>
      <c r="K16">
        <f t="shared" si="3"/>
        <v>0</v>
      </c>
      <c r="L16">
        <f t="shared" si="4"/>
        <v>5304401.49</v>
      </c>
      <c r="M16">
        <f t="shared" si="5"/>
        <v>1294240</v>
      </c>
      <c r="N16">
        <f t="shared" si="6"/>
        <v>6598641.4900000002</v>
      </c>
    </row>
    <row r="17" spans="4:14" x14ac:dyDescent="0.25">
      <c r="D17">
        <f>SUM($C$7:C17)</f>
        <v>895598.51000000013</v>
      </c>
      <c r="E17">
        <f t="shared" si="0"/>
        <v>0</v>
      </c>
      <c r="F17">
        <f t="shared" si="7"/>
        <v>2000000</v>
      </c>
      <c r="G17">
        <f t="shared" si="9"/>
        <v>0</v>
      </c>
      <c r="H17">
        <f t="shared" si="1"/>
        <v>-1104401.4899999998</v>
      </c>
      <c r="I17">
        <f t="shared" si="8"/>
        <v>0</v>
      </c>
      <c r="J17">
        <f t="shared" si="2"/>
        <v>0</v>
      </c>
      <c r="K17">
        <f t="shared" si="3"/>
        <v>0</v>
      </c>
      <c r="L17">
        <f t="shared" si="4"/>
        <v>5304401.49</v>
      </c>
      <c r="M17">
        <f t="shared" si="5"/>
        <v>1294240</v>
      </c>
      <c r="N17">
        <f t="shared" si="6"/>
        <v>6598641.4900000002</v>
      </c>
    </row>
    <row r="18" spans="4:14" x14ac:dyDescent="0.25">
      <c r="D18">
        <f>SUM($C$7:C18)</f>
        <v>895598.51000000013</v>
      </c>
      <c r="E18">
        <f t="shared" si="0"/>
        <v>0</v>
      </c>
      <c r="F18">
        <f t="shared" si="7"/>
        <v>2000000</v>
      </c>
      <c r="G18">
        <f t="shared" si="9"/>
        <v>0</v>
      </c>
      <c r="H18">
        <f t="shared" si="1"/>
        <v>-1104401.4899999998</v>
      </c>
      <c r="I18">
        <f t="shared" si="8"/>
        <v>0</v>
      </c>
      <c r="J18">
        <f t="shared" si="2"/>
        <v>0</v>
      </c>
      <c r="K18">
        <f t="shared" si="3"/>
        <v>0</v>
      </c>
      <c r="L18">
        <f t="shared" si="4"/>
        <v>5304401.49</v>
      </c>
      <c r="M18">
        <f t="shared" si="5"/>
        <v>1294240</v>
      </c>
      <c r="N18">
        <f t="shared" si="6"/>
        <v>6598641.4900000002</v>
      </c>
    </row>
    <row r="19" spans="4:14" x14ac:dyDescent="0.25">
      <c r="D19">
        <f>SUM($C$7:C19)</f>
        <v>895598.51000000013</v>
      </c>
      <c r="E19">
        <f t="shared" si="0"/>
        <v>0</v>
      </c>
      <c r="F19">
        <f t="shared" si="7"/>
        <v>2000000</v>
      </c>
      <c r="G19">
        <f t="shared" si="9"/>
        <v>0</v>
      </c>
      <c r="H19">
        <f t="shared" si="1"/>
        <v>-1104401.4899999998</v>
      </c>
      <c r="I19">
        <f t="shared" si="8"/>
        <v>0</v>
      </c>
      <c r="J19">
        <f t="shared" si="2"/>
        <v>0</v>
      </c>
      <c r="K19">
        <f t="shared" si="3"/>
        <v>0</v>
      </c>
      <c r="L19">
        <f t="shared" si="4"/>
        <v>5304401.49</v>
      </c>
      <c r="M19">
        <f t="shared" si="5"/>
        <v>1294240</v>
      </c>
      <c r="N19">
        <f t="shared" si="6"/>
        <v>6598641.4900000002</v>
      </c>
    </row>
    <row r="20" spans="4:14" x14ac:dyDescent="0.25">
      <c r="D20">
        <f>SUM($C$7:C20)</f>
        <v>895598.51000000013</v>
      </c>
      <c r="E20">
        <f t="shared" si="0"/>
        <v>0</v>
      </c>
      <c r="F20">
        <f t="shared" si="7"/>
        <v>2000000</v>
      </c>
      <c r="G20">
        <f t="shared" si="9"/>
        <v>0</v>
      </c>
      <c r="H20">
        <f t="shared" si="1"/>
        <v>-1104401.4899999998</v>
      </c>
      <c r="I20">
        <f t="shared" si="8"/>
        <v>0</v>
      </c>
      <c r="J20">
        <f t="shared" si="2"/>
        <v>0</v>
      </c>
      <c r="K20">
        <f t="shared" si="3"/>
        <v>0</v>
      </c>
      <c r="L20">
        <f t="shared" si="4"/>
        <v>5304401.49</v>
      </c>
      <c r="M20">
        <f t="shared" si="5"/>
        <v>1294240</v>
      </c>
      <c r="N20">
        <f t="shared" si="6"/>
        <v>6598641.4900000002</v>
      </c>
    </row>
    <row r="21" spans="4:14" x14ac:dyDescent="0.25">
      <c r="D21">
        <f>SUM($C$7:C21)</f>
        <v>895598.51000000013</v>
      </c>
      <c r="E21">
        <f t="shared" si="0"/>
        <v>0</v>
      </c>
      <c r="F21">
        <f t="shared" si="7"/>
        <v>2000000</v>
      </c>
      <c r="G21">
        <f t="shared" si="9"/>
        <v>0</v>
      </c>
      <c r="H21">
        <f t="shared" si="1"/>
        <v>-1104401.4899999998</v>
      </c>
      <c r="I21">
        <f t="shared" si="8"/>
        <v>0</v>
      </c>
      <c r="J21">
        <f t="shared" si="2"/>
        <v>0</v>
      </c>
      <c r="K21">
        <f t="shared" si="3"/>
        <v>0</v>
      </c>
      <c r="L21">
        <f t="shared" si="4"/>
        <v>5304401.49</v>
      </c>
      <c r="M21">
        <f t="shared" si="5"/>
        <v>1294240</v>
      </c>
      <c r="N21">
        <f t="shared" si="6"/>
        <v>6598641.4900000002</v>
      </c>
    </row>
    <row r="22" spans="4:14" x14ac:dyDescent="0.25">
      <c r="D22">
        <f>SUM($C$7:C22)</f>
        <v>895598.51000000013</v>
      </c>
      <c r="E22">
        <f t="shared" si="0"/>
        <v>0</v>
      </c>
      <c r="F22">
        <f t="shared" si="7"/>
        <v>2000000</v>
      </c>
      <c r="G22">
        <f t="shared" si="9"/>
        <v>0</v>
      </c>
      <c r="H22">
        <f t="shared" si="1"/>
        <v>-1104401.4899999998</v>
      </c>
      <c r="I22">
        <f t="shared" si="8"/>
        <v>0</v>
      </c>
      <c r="J22">
        <f t="shared" si="2"/>
        <v>0</v>
      </c>
      <c r="K22">
        <f t="shared" si="3"/>
        <v>0</v>
      </c>
      <c r="L22">
        <f t="shared" si="4"/>
        <v>5304401.49</v>
      </c>
      <c r="M22">
        <f t="shared" si="5"/>
        <v>1294240</v>
      </c>
      <c r="N22">
        <f t="shared" si="6"/>
        <v>6598641.4900000002</v>
      </c>
    </row>
    <row r="23" spans="4:14" x14ac:dyDescent="0.25">
      <c r="D23">
        <f>SUM($C$7:C23)</f>
        <v>895598.51000000013</v>
      </c>
      <c r="E23">
        <f t="shared" si="0"/>
        <v>0</v>
      </c>
      <c r="F23">
        <f t="shared" si="7"/>
        <v>2000000</v>
      </c>
      <c r="G23">
        <f t="shared" si="9"/>
        <v>0</v>
      </c>
      <c r="H23">
        <f t="shared" si="1"/>
        <v>-1104401.4899999998</v>
      </c>
      <c r="I23">
        <f t="shared" si="8"/>
        <v>0</v>
      </c>
      <c r="J23">
        <f t="shared" si="2"/>
        <v>0</v>
      </c>
      <c r="K23">
        <f t="shared" si="3"/>
        <v>0</v>
      </c>
      <c r="L23">
        <f t="shared" si="4"/>
        <v>5304401.49</v>
      </c>
      <c r="M23">
        <f t="shared" si="5"/>
        <v>1294240</v>
      </c>
      <c r="N23">
        <f t="shared" si="6"/>
        <v>6598641.4900000002</v>
      </c>
    </row>
    <row r="24" spans="4:14" x14ac:dyDescent="0.25">
      <c r="D24">
        <f>SUM($C$7:C24)</f>
        <v>895598.51000000013</v>
      </c>
      <c r="E24">
        <f t="shared" si="0"/>
        <v>0</v>
      </c>
      <c r="F24">
        <f t="shared" si="7"/>
        <v>2000000</v>
      </c>
      <c r="G24">
        <f t="shared" si="9"/>
        <v>0</v>
      </c>
      <c r="H24">
        <f t="shared" si="1"/>
        <v>-1104401.4899999998</v>
      </c>
      <c r="I24">
        <f t="shared" si="8"/>
        <v>0</v>
      </c>
      <c r="J24">
        <f t="shared" si="2"/>
        <v>0</v>
      </c>
      <c r="K24">
        <f t="shared" si="3"/>
        <v>0</v>
      </c>
      <c r="L24">
        <f t="shared" si="4"/>
        <v>5304401.49</v>
      </c>
      <c r="M24">
        <f t="shared" si="5"/>
        <v>1294240</v>
      </c>
      <c r="N24">
        <f t="shared" si="6"/>
        <v>6598641.4900000002</v>
      </c>
    </row>
    <row r="25" spans="4:14" x14ac:dyDescent="0.25">
      <c r="D25">
        <f>SUM($C$7:C25)</f>
        <v>895598.51000000013</v>
      </c>
      <c r="E25">
        <f t="shared" si="0"/>
        <v>0</v>
      </c>
      <c r="F25">
        <f t="shared" si="7"/>
        <v>2000000</v>
      </c>
      <c r="G25">
        <f t="shared" si="9"/>
        <v>0</v>
      </c>
      <c r="H25">
        <f t="shared" si="1"/>
        <v>-1104401.4899999998</v>
      </c>
      <c r="I25">
        <f t="shared" si="8"/>
        <v>0</v>
      </c>
      <c r="J25">
        <f t="shared" si="2"/>
        <v>0</v>
      </c>
      <c r="K25">
        <f t="shared" si="3"/>
        <v>0</v>
      </c>
      <c r="L25">
        <f t="shared" si="4"/>
        <v>5304401.49</v>
      </c>
      <c r="M25">
        <f t="shared" si="5"/>
        <v>1294240</v>
      </c>
      <c r="N25">
        <f t="shared" si="6"/>
        <v>6598641.4900000002</v>
      </c>
    </row>
    <row r="26" spans="4:14" x14ac:dyDescent="0.25">
      <c r="D26">
        <f>SUM($C$7:C26)</f>
        <v>895598.51000000013</v>
      </c>
      <c r="E26">
        <f t="shared" si="0"/>
        <v>0</v>
      </c>
      <c r="F26">
        <f t="shared" si="7"/>
        <v>2000000</v>
      </c>
      <c r="G26">
        <f t="shared" si="9"/>
        <v>0</v>
      </c>
      <c r="H26">
        <f t="shared" si="1"/>
        <v>-1104401.4899999998</v>
      </c>
      <c r="I26">
        <f t="shared" si="8"/>
        <v>0</v>
      </c>
      <c r="J26">
        <f t="shared" si="2"/>
        <v>0</v>
      </c>
      <c r="K26">
        <f t="shared" si="3"/>
        <v>0</v>
      </c>
      <c r="L26">
        <f t="shared" si="4"/>
        <v>5304401.49</v>
      </c>
      <c r="M26">
        <f t="shared" si="5"/>
        <v>1294240</v>
      </c>
      <c r="N26">
        <f t="shared" si="6"/>
        <v>6598641.4900000002</v>
      </c>
    </row>
    <row r="27" spans="4:14" x14ac:dyDescent="0.25">
      <c r="D27">
        <f>SUM($C$7:C27)</f>
        <v>895598.51000000013</v>
      </c>
      <c r="E27">
        <f t="shared" si="0"/>
        <v>0</v>
      </c>
      <c r="F27">
        <f t="shared" si="7"/>
        <v>2000000</v>
      </c>
      <c r="G27">
        <f t="shared" si="9"/>
        <v>0</v>
      </c>
      <c r="H27">
        <f t="shared" si="1"/>
        <v>-1104401.4899999998</v>
      </c>
      <c r="I27">
        <f t="shared" si="8"/>
        <v>0</v>
      </c>
      <c r="J27">
        <f t="shared" si="2"/>
        <v>0</v>
      </c>
      <c r="K27">
        <f t="shared" si="3"/>
        <v>0</v>
      </c>
      <c r="L27">
        <f t="shared" si="4"/>
        <v>5304401.49</v>
      </c>
      <c r="M27">
        <f t="shared" si="5"/>
        <v>1294240</v>
      </c>
      <c r="N27">
        <f t="shared" si="6"/>
        <v>6598641.4900000002</v>
      </c>
    </row>
    <row r="28" spans="4:14" x14ac:dyDescent="0.25">
      <c r="D28">
        <f>SUM($C$7:C28)</f>
        <v>895598.51000000013</v>
      </c>
      <c r="E28">
        <f t="shared" si="0"/>
        <v>0</v>
      </c>
      <c r="F28">
        <f t="shared" si="7"/>
        <v>2000000</v>
      </c>
      <c r="G28">
        <f t="shared" si="9"/>
        <v>0</v>
      </c>
      <c r="H28">
        <f t="shared" si="1"/>
        <v>-1104401.4899999998</v>
      </c>
      <c r="I28">
        <f t="shared" si="8"/>
        <v>0</v>
      </c>
      <c r="J28">
        <f t="shared" si="2"/>
        <v>0</v>
      </c>
      <c r="K28">
        <f t="shared" si="3"/>
        <v>0</v>
      </c>
      <c r="L28">
        <f t="shared" si="4"/>
        <v>5304401.49</v>
      </c>
      <c r="M28">
        <f t="shared" si="5"/>
        <v>1294240</v>
      </c>
      <c r="N28">
        <f t="shared" si="6"/>
        <v>6598641.4900000002</v>
      </c>
    </row>
    <row r="29" spans="4:14" x14ac:dyDescent="0.25">
      <c r="D29">
        <f>SUM($C$7:C29)</f>
        <v>895598.51000000013</v>
      </c>
      <c r="E29">
        <f t="shared" si="0"/>
        <v>0</v>
      </c>
      <c r="F29">
        <f t="shared" si="7"/>
        <v>2000000</v>
      </c>
      <c r="G29">
        <f t="shared" si="9"/>
        <v>0</v>
      </c>
      <c r="H29">
        <f t="shared" si="1"/>
        <v>-1104401.4899999998</v>
      </c>
      <c r="I29">
        <f t="shared" si="8"/>
        <v>0</v>
      </c>
      <c r="J29">
        <f t="shared" si="2"/>
        <v>0</v>
      </c>
      <c r="K29">
        <f t="shared" si="3"/>
        <v>0</v>
      </c>
      <c r="L29">
        <f t="shared" si="4"/>
        <v>5304401.49</v>
      </c>
      <c r="M29">
        <f t="shared" si="5"/>
        <v>1294240</v>
      </c>
      <c r="N29">
        <f t="shared" si="6"/>
        <v>6598641.4900000002</v>
      </c>
    </row>
    <row r="30" spans="4:14" x14ac:dyDescent="0.25">
      <c r="D30">
        <f>SUM($C$7:C30)</f>
        <v>895598.51000000013</v>
      </c>
      <c r="E30">
        <f t="shared" si="0"/>
        <v>0</v>
      </c>
      <c r="F30">
        <f t="shared" si="7"/>
        <v>2000000</v>
      </c>
      <c r="G30">
        <f t="shared" si="9"/>
        <v>0</v>
      </c>
      <c r="H30">
        <f t="shared" si="1"/>
        <v>-1104401.4899999998</v>
      </c>
      <c r="I30">
        <f t="shared" si="8"/>
        <v>0</v>
      </c>
      <c r="J30">
        <f t="shared" si="2"/>
        <v>0</v>
      </c>
      <c r="K30">
        <f t="shared" si="3"/>
        <v>0</v>
      </c>
      <c r="L30">
        <f t="shared" si="4"/>
        <v>5304401.49</v>
      </c>
      <c r="M30">
        <f t="shared" si="5"/>
        <v>1294240</v>
      </c>
      <c r="N30">
        <f t="shared" si="6"/>
        <v>6598641.4900000002</v>
      </c>
    </row>
    <row r="31" spans="4:14" x14ac:dyDescent="0.25">
      <c r="D31">
        <f>SUM($C$7:C31)</f>
        <v>895598.51000000013</v>
      </c>
      <c r="E31">
        <f t="shared" si="0"/>
        <v>0</v>
      </c>
      <c r="F31">
        <f t="shared" si="7"/>
        <v>2000000</v>
      </c>
      <c r="G31">
        <f t="shared" si="9"/>
        <v>0</v>
      </c>
      <c r="H31">
        <f t="shared" si="1"/>
        <v>-1104401.4899999998</v>
      </c>
      <c r="I31">
        <f t="shared" si="8"/>
        <v>0</v>
      </c>
      <c r="J31">
        <f t="shared" si="2"/>
        <v>0</v>
      </c>
      <c r="K31">
        <f t="shared" si="3"/>
        <v>0</v>
      </c>
      <c r="L31">
        <f t="shared" si="4"/>
        <v>5304401.49</v>
      </c>
      <c r="M31">
        <f t="shared" si="5"/>
        <v>1294240</v>
      </c>
      <c r="N31">
        <f t="shared" si="6"/>
        <v>6598641.4900000002</v>
      </c>
    </row>
    <row r="32" spans="4:14" x14ac:dyDescent="0.25">
      <c r="D32">
        <f>SUM($C$7:C32)</f>
        <v>895598.51000000013</v>
      </c>
      <c r="E32">
        <f t="shared" si="0"/>
        <v>0</v>
      </c>
      <c r="F32">
        <f t="shared" si="7"/>
        <v>2000000</v>
      </c>
      <c r="G32">
        <f t="shared" si="9"/>
        <v>0</v>
      </c>
      <c r="H32">
        <f t="shared" si="1"/>
        <v>-1104401.4899999998</v>
      </c>
      <c r="I32">
        <f t="shared" si="8"/>
        <v>0</v>
      </c>
      <c r="J32">
        <f t="shared" si="2"/>
        <v>0</v>
      </c>
      <c r="K32">
        <f t="shared" si="3"/>
        <v>0</v>
      </c>
      <c r="L32">
        <f t="shared" si="4"/>
        <v>5304401.49</v>
      </c>
      <c r="M32">
        <f t="shared" si="5"/>
        <v>1294240</v>
      </c>
      <c r="N32">
        <f t="shared" si="6"/>
        <v>6598641.4900000002</v>
      </c>
    </row>
    <row r="33" spans="4:14" x14ac:dyDescent="0.25">
      <c r="D33">
        <f>SUM($C$7:C33)</f>
        <v>895598.51000000013</v>
      </c>
      <c r="E33">
        <f t="shared" si="0"/>
        <v>0</v>
      </c>
      <c r="F33">
        <f t="shared" si="7"/>
        <v>2000000</v>
      </c>
      <c r="G33">
        <f t="shared" si="9"/>
        <v>0</v>
      </c>
      <c r="H33">
        <f t="shared" si="1"/>
        <v>-1104401.4899999998</v>
      </c>
      <c r="I33">
        <f t="shared" si="8"/>
        <v>0</v>
      </c>
      <c r="J33">
        <f t="shared" si="2"/>
        <v>0</v>
      </c>
      <c r="K33">
        <f t="shared" si="3"/>
        <v>0</v>
      </c>
      <c r="L33">
        <f t="shared" si="4"/>
        <v>5304401.49</v>
      </c>
      <c r="M33">
        <f t="shared" si="5"/>
        <v>1294240</v>
      </c>
      <c r="N33">
        <f t="shared" si="6"/>
        <v>6598641.4900000002</v>
      </c>
    </row>
    <row r="34" spans="4:14" x14ac:dyDescent="0.25">
      <c r="D34">
        <f>SUM($C$7:C34)</f>
        <v>895598.51000000013</v>
      </c>
      <c r="E34">
        <f t="shared" si="0"/>
        <v>0</v>
      </c>
      <c r="F34">
        <f t="shared" si="7"/>
        <v>2000000</v>
      </c>
      <c r="G34">
        <f t="shared" si="9"/>
        <v>0</v>
      </c>
      <c r="H34">
        <f t="shared" si="1"/>
        <v>-1104401.4899999998</v>
      </c>
      <c r="I34">
        <f t="shared" si="8"/>
        <v>0</v>
      </c>
      <c r="J34">
        <f t="shared" si="2"/>
        <v>0</v>
      </c>
      <c r="K34">
        <f t="shared" si="3"/>
        <v>0</v>
      </c>
      <c r="L34">
        <f t="shared" si="4"/>
        <v>5304401.49</v>
      </c>
      <c r="M34">
        <f t="shared" si="5"/>
        <v>1294240</v>
      </c>
      <c r="N34">
        <f t="shared" si="6"/>
        <v>6598641.4900000002</v>
      </c>
    </row>
    <row r="35" spans="4:14" x14ac:dyDescent="0.25">
      <c r="D35">
        <f>SUM($C$7:C35)</f>
        <v>895598.51000000013</v>
      </c>
      <c r="E35">
        <f t="shared" si="0"/>
        <v>0</v>
      </c>
      <c r="F35">
        <f t="shared" si="7"/>
        <v>2000000</v>
      </c>
      <c r="G35">
        <f t="shared" si="9"/>
        <v>0</v>
      </c>
      <c r="H35">
        <f t="shared" si="1"/>
        <v>-1104401.4899999998</v>
      </c>
      <c r="I35">
        <f t="shared" si="8"/>
        <v>0</v>
      </c>
      <c r="J35">
        <f t="shared" si="2"/>
        <v>0</v>
      </c>
      <c r="K35">
        <f t="shared" si="3"/>
        <v>0</v>
      </c>
      <c r="L35">
        <f t="shared" si="4"/>
        <v>5304401.49</v>
      </c>
      <c r="M35">
        <f t="shared" si="5"/>
        <v>1294240</v>
      </c>
      <c r="N35">
        <f t="shared" si="6"/>
        <v>6598641.4900000002</v>
      </c>
    </row>
    <row r="36" spans="4:14" x14ac:dyDescent="0.25">
      <c r="D36">
        <f>SUM($C$7:C36)</f>
        <v>895598.51000000013</v>
      </c>
      <c r="E36">
        <f t="shared" si="0"/>
        <v>0</v>
      </c>
      <c r="F36">
        <f t="shared" si="7"/>
        <v>2000000</v>
      </c>
      <c r="G36">
        <f t="shared" si="9"/>
        <v>0</v>
      </c>
      <c r="H36">
        <f t="shared" si="1"/>
        <v>-1104401.4899999998</v>
      </c>
      <c r="I36">
        <f t="shared" si="8"/>
        <v>0</v>
      </c>
      <c r="J36">
        <f t="shared" si="2"/>
        <v>0</v>
      </c>
      <c r="K36">
        <f t="shared" si="3"/>
        <v>0</v>
      </c>
      <c r="L36">
        <f t="shared" si="4"/>
        <v>5304401.49</v>
      </c>
      <c r="M36">
        <f t="shared" si="5"/>
        <v>1294240</v>
      </c>
      <c r="N36">
        <f t="shared" si="6"/>
        <v>6598641.4900000002</v>
      </c>
    </row>
    <row r="37" spans="4:14" x14ac:dyDescent="0.25">
      <c r="D37">
        <f>SUM($C$7:C37)</f>
        <v>895598.51000000013</v>
      </c>
      <c r="E37">
        <f t="shared" si="0"/>
        <v>0</v>
      </c>
      <c r="F37">
        <f t="shared" si="7"/>
        <v>2000000</v>
      </c>
      <c r="G37">
        <f t="shared" si="9"/>
        <v>0</v>
      </c>
      <c r="H37">
        <f t="shared" si="1"/>
        <v>-1104401.4899999998</v>
      </c>
      <c r="I37">
        <f t="shared" si="8"/>
        <v>0</v>
      </c>
      <c r="J37">
        <f t="shared" si="2"/>
        <v>0</v>
      </c>
      <c r="K37">
        <f t="shared" si="3"/>
        <v>0</v>
      </c>
      <c r="L37">
        <f t="shared" si="4"/>
        <v>5304401.49</v>
      </c>
      <c r="M37">
        <f t="shared" si="5"/>
        <v>1294240</v>
      </c>
      <c r="N37">
        <f t="shared" si="6"/>
        <v>6598641.4900000002</v>
      </c>
    </row>
    <row r="38" spans="4:14" x14ac:dyDescent="0.25">
      <c r="D38">
        <f>SUM($C$7:C38)</f>
        <v>895598.51000000013</v>
      </c>
      <c r="E38">
        <f t="shared" si="0"/>
        <v>0</v>
      </c>
      <c r="F38">
        <f t="shared" si="7"/>
        <v>2000000</v>
      </c>
      <c r="G38">
        <f t="shared" si="9"/>
        <v>0</v>
      </c>
      <c r="H38">
        <f t="shared" si="1"/>
        <v>-1104401.4899999998</v>
      </c>
      <c r="I38">
        <f t="shared" si="8"/>
        <v>0</v>
      </c>
      <c r="J38">
        <f t="shared" si="2"/>
        <v>0</v>
      </c>
      <c r="K38">
        <f t="shared" si="3"/>
        <v>0</v>
      </c>
      <c r="L38">
        <f t="shared" si="4"/>
        <v>5304401.49</v>
      </c>
      <c r="M38">
        <f t="shared" si="5"/>
        <v>1294240</v>
      </c>
      <c r="N38">
        <f t="shared" si="6"/>
        <v>6598641.4900000002</v>
      </c>
    </row>
    <row r="39" spans="4:14" x14ac:dyDescent="0.25">
      <c r="D39">
        <f>SUM($C$7:C39)</f>
        <v>895598.51000000013</v>
      </c>
      <c r="E39">
        <f t="shared" si="0"/>
        <v>0</v>
      </c>
      <c r="F39">
        <f t="shared" si="7"/>
        <v>2000000</v>
      </c>
      <c r="G39">
        <f t="shared" si="9"/>
        <v>0</v>
      </c>
      <c r="H39">
        <f t="shared" si="1"/>
        <v>-1104401.4899999998</v>
      </c>
      <c r="I39">
        <f t="shared" si="8"/>
        <v>0</v>
      </c>
      <c r="J39">
        <f t="shared" si="2"/>
        <v>0</v>
      </c>
      <c r="K39">
        <f t="shared" si="3"/>
        <v>0</v>
      </c>
      <c r="L39">
        <f t="shared" si="4"/>
        <v>5304401.49</v>
      </c>
      <c r="M39">
        <f t="shared" si="5"/>
        <v>1294240</v>
      </c>
      <c r="N39">
        <f t="shared" si="6"/>
        <v>6598641.4900000002</v>
      </c>
    </row>
    <row r="40" spans="4:14" x14ac:dyDescent="0.25">
      <c r="D40">
        <f>SUM($C$7:C40)</f>
        <v>895598.51000000013</v>
      </c>
      <c r="E40">
        <f t="shared" si="0"/>
        <v>0</v>
      </c>
      <c r="F40">
        <f t="shared" si="7"/>
        <v>2000000</v>
      </c>
      <c r="G40">
        <f t="shared" si="9"/>
        <v>0</v>
      </c>
      <c r="H40">
        <f t="shared" si="1"/>
        <v>-1104401.4899999998</v>
      </c>
      <c r="I40">
        <f t="shared" si="8"/>
        <v>0</v>
      </c>
      <c r="J40">
        <f t="shared" si="2"/>
        <v>0</v>
      </c>
      <c r="K40">
        <f t="shared" si="3"/>
        <v>0</v>
      </c>
      <c r="L40">
        <f t="shared" si="4"/>
        <v>5304401.49</v>
      </c>
      <c r="M40">
        <f t="shared" si="5"/>
        <v>1294240</v>
      </c>
      <c r="N40">
        <f t="shared" si="6"/>
        <v>6598641.4900000002</v>
      </c>
    </row>
    <row r="41" spans="4:14" x14ac:dyDescent="0.25">
      <c r="D41">
        <f>SUM($C$7:C41)</f>
        <v>895598.51000000013</v>
      </c>
      <c r="E41">
        <f t="shared" si="0"/>
        <v>0</v>
      </c>
      <c r="F41">
        <f t="shared" si="7"/>
        <v>2000000</v>
      </c>
      <c r="G41">
        <f t="shared" si="9"/>
        <v>0</v>
      </c>
      <c r="H41">
        <f t="shared" si="1"/>
        <v>-1104401.4899999998</v>
      </c>
      <c r="I41">
        <f t="shared" si="8"/>
        <v>0</v>
      </c>
      <c r="J41">
        <f t="shared" si="2"/>
        <v>0</v>
      </c>
      <c r="K41">
        <f t="shared" si="3"/>
        <v>0</v>
      </c>
      <c r="L41">
        <f t="shared" si="4"/>
        <v>5304401.49</v>
      </c>
      <c r="M41">
        <f t="shared" si="5"/>
        <v>1294240</v>
      </c>
      <c r="N41">
        <f t="shared" si="6"/>
        <v>6598641.4900000002</v>
      </c>
    </row>
    <row r="42" spans="4:14" x14ac:dyDescent="0.25">
      <c r="D42">
        <f>SUM($C$7:C42)</f>
        <v>895598.51000000013</v>
      </c>
      <c r="E42">
        <f t="shared" si="0"/>
        <v>0</v>
      </c>
      <c r="F42">
        <f t="shared" si="7"/>
        <v>2000000</v>
      </c>
      <c r="G42">
        <f t="shared" si="9"/>
        <v>0</v>
      </c>
      <c r="H42">
        <f t="shared" si="1"/>
        <v>-1104401.4899999998</v>
      </c>
      <c r="I42">
        <f t="shared" si="8"/>
        <v>0</v>
      </c>
      <c r="J42">
        <f t="shared" si="2"/>
        <v>0</v>
      </c>
      <c r="K42">
        <f t="shared" si="3"/>
        <v>0</v>
      </c>
      <c r="L42">
        <f t="shared" si="4"/>
        <v>5304401.49</v>
      </c>
      <c r="M42">
        <f t="shared" si="5"/>
        <v>1294240</v>
      </c>
      <c r="N42">
        <f t="shared" si="6"/>
        <v>6598641.4900000002</v>
      </c>
    </row>
    <row r="43" spans="4:14" x14ac:dyDescent="0.25">
      <c r="D43">
        <f>SUM($C$7:C43)</f>
        <v>895598.51000000013</v>
      </c>
      <c r="E43">
        <f t="shared" si="0"/>
        <v>0</v>
      </c>
      <c r="F43">
        <f t="shared" si="7"/>
        <v>2000000</v>
      </c>
      <c r="G43">
        <f t="shared" si="9"/>
        <v>0</v>
      </c>
      <c r="H43">
        <f t="shared" si="1"/>
        <v>-1104401.4899999998</v>
      </c>
      <c r="I43">
        <f t="shared" si="8"/>
        <v>0</v>
      </c>
      <c r="J43">
        <f t="shared" si="2"/>
        <v>0</v>
      </c>
      <c r="K43">
        <f t="shared" si="3"/>
        <v>0</v>
      </c>
      <c r="L43">
        <f t="shared" si="4"/>
        <v>5304401.49</v>
      </c>
      <c r="M43">
        <f t="shared" si="5"/>
        <v>1294240</v>
      </c>
      <c r="N43">
        <f t="shared" si="6"/>
        <v>6598641.4900000002</v>
      </c>
    </row>
    <row r="44" spans="4:14" x14ac:dyDescent="0.25">
      <c r="D44">
        <f>SUM($C$7:C44)</f>
        <v>895598.51000000013</v>
      </c>
      <c r="E44">
        <f t="shared" si="0"/>
        <v>0</v>
      </c>
      <c r="F44">
        <f t="shared" si="7"/>
        <v>2000000</v>
      </c>
      <c r="G44">
        <f t="shared" si="9"/>
        <v>0</v>
      </c>
      <c r="H44">
        <f t="shared" si="1"/>
        <v>-1104401.4899999998</v>
      </c>
      <c r="I44">
        <f t="shared" si="8"/>
        <v>0</v>
      </c>
      <c r="J44">
        <f t="shared" si="2"/>
        <v>0</v>
      </c>
      <c r="K44">
        <f t="shared" si="3"/>
        <v>0</v>
      </c>
      <c r="L44">
        <f t="shared" si="4"/>
        <v>5304401.49</v>
      </c>
      <c r="M44">
        <f t="shared" si="5"/>
        <v>1294240</v>
      </c>
      <c r="N44">
        <f t="shared" si="6"/>
        <v>6598641.4900000002</v>
      </c>
    </row>
    <row r="45" spans="4:14" x14ac:dyDescent="0.25">
      <c r="D45">
        <f>SUM($C$7:C45)</f>
        <v>895598.51000000013</v>
      </c>
      <c r="E45">
        <f t="shared" si="0"/>
        <v>0</v>
      </c>
      <c r="F45">
        <f t="shared" si="7"/>
        <v>2000000</v>
      </c>
      <c r="G45">
        <f t="shared" si="9"/>
        <v>0</v>
      </c>
      <c r="H45">
        <f t="shared" si="1"/>
        <v>-1104401.4899999998</v>
      </c>
      <c r="I45">
        <f t="shared" si="8"/>
        <v>0</v>
      </c>
      <c r="J45">
        <f t="shared" si="2"/>
        <v>0</v>
      </c>
      <c r="K45">
        <f t="shared" si="3"/>
        <v>0</v>
      </c>
      <c r="L45">
        <f t="shared" si="4"/>
        <v>5304401.49</v>
      </c>
      <c r="M45">
        <f t="shared" si="5"/>
        <v>1294240</v>
      </c>
      <c r="N45">
        <f t="shared" si="6"/>
        <v>6598641.4900000002</v>
      </c>
    </row>
    <row r="46" spans="4:14" x14ac:dyDescent="0.25">
      <c r="D46">
        <f>SUM($C$7:C46)</f>
        <v>895598.51000000013</v>
      </c>
      <c r="E46">
        <f t="shared" si="0"/>
        <v>0</v>
      </c>
      <c r="F46">
        <f t="shared" si="7"/>
        <v>2000000</v>
      </c>
      <c r="G46">
        <f t="shared" si="9"/>
        <v>0</v>
      </c>
      <c r="H46">
        <f t="shared" si="1"/>
        <v>-1104401.4899999998</v>
      </c>
      <c r="I46">
        <f t="shared" si="8"/>
        <v>0</v>
      </c>
      <c r="J46">
        <f t="shared" si="2"/>
        <v>0</v>
      </c>
      <c r="K46">
        <f t="shared" si="3"/>
        <v>0</v>
      </c>
      <c r="L46">
        <f t="shared" si="4"/>
        <v>5304401.49</v>
      </c>
      <c r="M46">
        <f t="shared" si="5"/>
        <v>1294240</v>
      </c>
      <c r="N46">
        <f t="shared" si="6"/>
        <v>6598641.4900000002</v>
      </c>
    </row>
  </sheetData>
  <pageMargins left="0.75" right="0.75" top="1" bottom="1" header="0.5" footer="0.5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3"/>
  <sheetViews>
    <sheetView tabSelected="1" topLeftCell="A15" workbookViewId="0">
      <selection sqref="A1:F1"/>
    </sheetView>
  </sheetViews>
  <sheetFormatPr defaultRowHeight="15" x14ac:dyDescent="0.25"/>
  <cols>
    <col min="2" max="2" width="20.5703125" customWidth="1"/>
    <col min="3" max="3" width="23.85546875" bestFit="1" customWidth="1"/>
    <col min="4" max="4" width="24.5703125" bestFit="1" customWidth="1"/>
    <col min="5" max="5" width="28.5703125" bestFit="1" customWidth="1"/>
    <col min="6" max="6" width="42" bestFit="1" customWidth="1"/>
    <col min="7" max="7" width="10.85546875" bestFit="1" customWidth="1"/>
    <col min="8" max="8" width="11.140625" bestFit="1" customWidth="1"/>
  </cols>
  <sheetData>
    <row r="1" spans="1:9" ht="15" customHeight="1" x14ac:dyDescent="0.3">
      <c r="A1" s="42" t="s">
        <v>221</v>
      </c>
      <c r="B1" s="43"/>
      <c r="C1" s="43"/>
      <c r="D1" s="43"/>
      <c r="E1" s="43"/>
      <c r="F1" s="43"/>
    </row>
    <row r="2" spans="1:9" x14ac:dyDescent="0.25">
      <c r="A2" s="33" t="s">
        <v>51</v>
      </c>
      <c r="B2" s="34">
        <v>230220.45</v>
      </c>
      <c r="D2" s="33" t="s">
        <v>152</v>
      </c>
      <c r="E2" s="34">
        <v>221948.64</v>
      </c>
    </row>
    <row r="3" spans="1:9" x14ac:dyDescent="0.25">
      <c r="A3" s="44"/>
      <c r="B3" s="43"/>
      <c r="C3" s="43"/>
      <c r="D3" s="43"/>
      <c r="E3" s="43"/>
      <c r="F3" s="43"/>
      <c r="G3" s="43"/>
    </row>
    <row r="4" spans="1:9" ht="60" customHeight="1" x14ac:dyDescent="0.3">
      <c r="A4" s="35" t="s">
        <v>59</v>
      </c>
      <c r="B4" s="35" t="s">
        <v>60</v>
      </c>
      <c r="C4" s="35" t="s">
        <v>153</v>
      </c>
      <c r="D4" s="35" t="s">
        <v>154</v>
      </c>
      <c r="E4" s="35" t="s">
        <v>155</v>
      </c>
      <c r="F4" s="35" t="s">
        <v>216</v>
      </c>
      <c r="G4" s="35" t="s">
        <v>157</v>
      </c>
      <c r="H4" s="41" t="s">
        <v>220</v>
      </c>
      <c r="I4" s="32"/>
    </row>
    <row r="5" spans="1:9" ht="30" customHeight="1" x14ac:dyDescent="0.25">
      <c r="A5">
        <v>1</v>
      </c>
      <c r="B5" s="10" t="s">
        <v>66</v>
      </c>
      <c r="C5" s="11">
        <v>124267.86</v>
      </c>
      <c r="D5" s="11">
        <v>5487.63</v>
      </c>
      <c r="E5" s="11">
        <v>205.62</v>
      </c>
      <c r="F5" s="11">
        <v>51022.52</v>
      </c>
      <c r="G5" s="11">
        <v>2551.13</v>
      </c>
      <c r="H5" s="5">
        <f>D5-E5</f>
        <v>5282.01</v>
      </c>
    </row>
    <row r="6" spans="1:9" x14ac:dyDescent="0.25">
      <c r="A6">
        <v>2</v>
      </c>
      <c r="B6" s="10" t="s">
        <v>85</v>
      </c>
      <c r="C6" s="11">
        <v>21650</v>
      </c>
      <c r="D6" s="11">
        <v>1575</v>
      </c>
      <c r="E6" s="11">
        <v>59.02</v>
      </c>
      <c r="F6" s="11">
        <v>9333.75</v>
      </c>
      <c r="G6" s="11">
        <v>466.69</v>
      </c>
      <c r="H6" s="5">
        <f t="shared" ref="H6:H44" si="0">D6-E6</f>
        <v>1515.98</v>
      </c>
    </row>
    <row r="7" spans="1:9" ht="30" customHeight="1" x14ac:dyDescent="0.25">
      <c r="A7">
        <v>3</v>
      </c>
      <c r="B7" s="10" t="s">
        <v>88</v>
      </c>
      <c r="C7" s="11">
        <v>39955.86</v>
      </c>
      <c r="D7" s="11">
        <v>0</v>
      </c>
      <c r="E7" s="11">
        <v>0</v>
      </c>
      <c r="F7" s="11">
        <v>0</v>
      </c>
      <c r="G7" s="11">
        <v>0</v>
      </c>
      <c r="H7" s="5">
        <f t="shared" si="0"/>
        <v>0</v>
      </c>
    </row>
    <row r="8" spans="1:9" x14ac:dyDescent="0.25">
      <c r="A8">
        <v>4</v>
      </c>
      <c r="B8" s="10" t="s">
        <v>160</v>
      </c>
      <c r="C8" s="11">
        <v>512000</v>
      </c>
      <c r="D8" s="11">
        <v>0</v>
      </c>
      <c r="E8" s="11">
        <v>0</v>
      </c>
      <c r="F8" s="11">
        <v>0</v>
      </c>
      <c r="G8" s="11">
        <v>0</v>
      </c>
      <c r="H8" s="5">
        <f t="shared" si="0"/>
        <v>0</v>
      </c>
    </row>
    <row r="9" spans="1:9" ht="30" customHeight="1" x14ac:dyDescent="0.25">
      <c r="A9">
        <v>5</v>
      </c>
      <c r="B9" s="10" t="s">
        <v>93</v>
      </c>
      <c r="C9" s="11">
        <v>131460</v>
      </c>
      <c r="D9" s="11">
        <v>0</v>
      </c>
      <c r="E9" s="11">
        <v>0</v>
      </c>
      <c r="F9" s="11">
        <v>0</v>
      </c>
      <c r="G9" s="11">
        <v>0</v>
      </c>
      <c r="H9" s="5">
        <f t="shared" si="0"/>
        <v>0</v>
      </c>
    </row>
    <row r="10" spans="1:9" x14ac:dyDescent="0.25">
      <c r="A10">
        <v>6</v>
      </c>
      <c r="B10" s="10" t="s">
        <v>96</v>
      </c>
      <c r="C10" s="11">
        <v>212800</v>
      </c>
      <c r="D10" s="11">
        <v>0</v>
      </c>
      <c r="E10" s="11">
        <v>0</v>
      </c>
      <c r="F10" s="11">
        <v>0</v>
      </c>
      <c r="G10" s="11">
        <v>0</v>
      </c>
      <c r="H10" s="5">
        <f t="shared" si="0"/>
        <v>0</v>
      </c>
    </row>
    <row r="11" spans="1:9" ht="30" customHeight="1" x14ac:dyDescent="0.25">
      <c r="A11">
        <v>7</v>
      </c>
      <c r="B11" s="10" t="s">
        <v>161</v>
      </c>
      <c r="C11" s="11">
        <v>113320</v>
      </c>
      <c r="D11" s="11">
        <v>0</v>
      </c>
      <c r="E11" s="11">
        <v>0</v>
      </c>
      <c r="F11" s="11">
        <v>11332</v>
      </c>
      <c r="G11" s="11">
        <v>566.6</v>
      </c>
      <c r="H11" s="5">
        <f t="shared" si="0"/>
        <v>0</v>
      </c>
    </row>
    <row r="12" spans="1:9" ht="30" customHeight="1" x14ac:dyDescent="0.25">
      <c r="A12">
        <v>8</v>
      </c>
      <c r="B12" s="10" t="s">
        <v>100</v>
      </c>
      <c r="C12" s="11">
        <v>467114</v>
      </c>
      <c r="D12" s="11">
        <v>0</v>
      </c>
      <c r="E12" s="11">
        <v>0</v>
      </c>
      <c r="F12" s="11">
        <v>4671.1400000000003</v>
      </c>
      <c r="G12" s="11">
        <v>233.56</v>
      </c>
      <c r="H12" s="5">
        <f t="shared" si="0"/>
        <v>0</v>
      </c>
    </row>
    <row r="13" spans="1:9" x14ac:dyDescent="0.25">
      <c r="A13">
        <v>9</v>
      </c>
      <c r="B13" s="10" t="s">
        <v>101</v>
      </c>
      <c r="C13" s="11">
        <v>18665</v>
      </c>
      <c r="D13" s="11">
        <v>0</v>
      </c>
      <c r="E13" s="11">
        <v>0</v>
      </c>
      <c r="F13" s="11">
        <v>0</v>
      </c>
      <c r="G13" s="11">
        <v>0</v>
      </c>
      <c r="H13" s="5">
        <f t="shared" si="0"/>
        <v>0</v>
      </c>
    </row>
    <row r="14" spans="1:9" ht="30" customHeight="1" x14ac:dyDescent="0.25">
      <c r="A14">
        <v>10</v>
      </c>
      <c r="B14" s="10" t="s">
        <v>104</v>
      </c>
      <c r="C14" s="11">
        <v>92866</v>
      </c>
      <c r="D14" s="11">
        <v>59382</v>
      </c>
      <c r="E14" s="11">
        <v>2225.06</v>
      </c>
      <c r="F14" s="11">
        <v>59382</v>
      </c>
      <c r="G14" s="11">
        <v>2969.1</v>
      </c>
      <c r="H14" s="5">
        <f t="shared" si="0"/>
        <v>57156.94</v>
      </c>
    </row>
    <row r="15" spans="1:9" ht="60" customHeight="1" x14ac:dyDescent="0.25">
      <c r="A15">
        <v>11</v>
      </c>
      <c r="B15" s="10" t="s">
        <v>162</v>
      </c>
      <c r="C15" s="11">
        <v>67490</v>
      </c>
      <c r="D15" s="11">
        <v>0</v>
      </c>
      <c r="E15" s="11">
        <v>0</v>
      </c>
      <c r="F15" s="11">
        <v>0</v>
      </c>
      <c r="G15" s="11">
        <v>0</v>
      </c>
      <c r="H15" s="5">
        <f t="shared" si="0"/>
        <v>0</v>
      </c>
    </row>
    <row r="16" spans="1:9" ht="30" customHeight="1" x14ac:dyDescent="0.25">
      <c r="A16">
        <v>12</v>
      </c>
      <c r="B16" s="10" t="s">
        <v>163</v>
      </c>
      <c r="C16" s="11">
        <v>78610</v>
      </c>
      <c r="D16" s="11">
        <v>0</v>
      </c>
      <c r="E16" s="11">
        <v>0</v>
      </c>
      <c r="F16" s="11">
        <v>0</v>
      </c>
      <c r="G16" s="11">
        <v>0</v>
      </c>
      <c r="H16" s="5">
        <f t="shared" si="0"/>
        <v>0</v>
      </c>
    </row>
    <row r="17" spans="1:8" ht="30" customHeight="1" x14ac:dyDescent="0.25">
      <c r="A17">
        <v>13</v>
      </c>
      <c r="B17" s="10" t="s">
        <v>107</v>
      </c>
      <c r="C17" s="11">
        <v>22691.119999999999</v>
      </c>
      <c r="D17" s="11">
        <v>0</v>
      </c>
      <c r="E17" s="11">
        <v>0</v>
      </c>
      <c r="F17" s="11">
        <v>0</v>
      </c>
      <c r="G17" s="11">
        <v>0</v>
      </c>
      <c r="H17" s="5">
        <f t="shared" si="0"/>
        <v>0</v>
      </c>
    </row>
    <row r="18" spans="1:8" ht="45" customHeight="1" x14ac:dyDescent="0.25">
      <c r="A18">
        <v>14</v>
      </c>
      <c r="B18" s="10" t="s">
        <v>164</v>
      </c>
      <c r="C18" s="11">
        <v>323005</v>
      </c>
      <c r="D18" s="11">
        <v>0</v>
      </c>
      <c r="E18" s="11">
        <v>0</v>
      </c>
      <c r="F18" s="11">
        <v>0</v>
      </c>
      <c r="G18" s="11">
        <v>0</v>
      </c>
      <c r="H18" s="5">
        <f t="shared" si="0"/>
        <v>0</v>
      </c>
    </row>
    <row r="19" spans="1:8" x14ac:dyDescent="0.25">
      <c r="A19">
        <v>15</v>
      </c>
      <c r="B19" s="10" t="s">
        <v>111</v>
      </c>
      <c r="C19" s="11">
        <v>106849.56</v>
      </c>
      <c r="D19" s="11">
        <v>0</v>
      </c>
      <c r="E19" s="11">
        <v>0</v>
      </c>
      <c r="F19" s="11">
        <v>0</v>
      </c>
      <c r="G19" s="11">
        <v>0</v>
      </c>
      <c r="H19" s="5">
        <f t="shared" si="0"/>
        <v>0</v>
      </c>
    </row>
    <row r="20" spans="1:8" ht="30" customHeight="1" x14ac:dyDescent="0.25">
      <c r="A20">
        <v>16</v>
      </c>
      <c r="B20" s="10" t="s">
        <v>165</v>
      </c>
      <c r="C20" s="11">
        <v>38857.07</v>
      </c>
      <c r="D20" s="11">
        <v>0</v>
      </c>
      <c r="E20" s="11">
        <v>0</v>
      </c>
      <c r="F20" s="11">
        <v>0</v>
      </c>
      <c r="G20" s="11">
        <v>0</v>
      </c>
      <c r="H20" s="5">
        <f t="shared" si="0"/>
        <v>0</v>
      </c>
    </row>
    <row r="21" spans="1:8" ht="30" customHeight="1" x14ac:dyDescent="0.25">
      <c r="A21">
        <v>17</v>
      </c>
      <c r="B21" s="10" t="s">
        <v>115</v>
      </c>
      <c r="C21" s="11">
        <v>20475.37</v>
      </c>
      <c r="D21" s="11">
        <v>0</v>
      </c>
      <c r="E21" s="11">
        <v>0</v>
      </c>
      <c r="F21" s="11">
        <v>10237.69</v>
      </c>
      <c r="G21" s="11">
        <v>511.88</v>
      </c>
      <c r="H21" s="5">
        <f t="shared" si="0"/>
        <v>0</v>
      </c>
    </row>
    <row r="22" spans="1:8" ht="30" customHeight="1" x14ac:dyDescent="0.25">
      <c r="A22">
        <v>18</v>
      </c>
      <c r="B22" s="10" t="s">
        <v>116</v>
      </c>
      <c r="C22" s="11">
        <v>8845</v>
      </c>
      <c r="D22" s="11">
        <v>0</v>
      </c>
      <c r="E22" s="11">
        <v>0</v>
      </c>
      <c r="F22" s="11">
        <v>0</v>
      </c>
      <c r="G22" s="11">
        <v>0</v>
      </c>
      <c r="H22" s="5">
        <f t="shared" si="0"/>
        <v>0</v>
      </c>
    </row>
    <row r="23" spans="1:8" ht="45" customHeight="1" x14ac:dyDescent="0.25">
      <c r="A23">
        <v>19</v>
      </c>
      <c r="B23" s="10" t="s">
        <v>166</v>
      </c>
      <c r="C23" s="11">
        <v>4170</v>
      </c>
      <c r="D23" s="11">
        <v>0</v>
      </c>
      <c r="E23" s="11">
        <v>0</v>
      </c>
      <c r="F23" s="11">
        <v>0</v>
      </c>
      <c r="G23" s="11">
        <v>0</v>
      </c>
      <c r="H23" s="5">
        <f t="shared" si="0"/>
        <v>0</v>
      </c>
    </row>
    <row r="24" spans="1:8" x14ac:dyDescent="0.25">
      <c r="A24">
        <v>20</v>
      </c>
      <c r="B24" s="10" t="s">
        <v>167</v>
      </c>
      <c r="C24" s="11">
        <v>13475</v>
      </c>
      <c r="D24" s="11">
        <v>0</v>
      </c>
      <c r="E24" s="11">
        <v>0</v>
      </c>
      <c r="F24" s="11">
        <v>0</v>
      </c>
      <c r="G24" s="11">
        <v>0</v>
      </c>
      <c r="H24" s="5">
        <f t="shared" si="0"/>
        <v>0</v>
      </c>
    </row>
    <row r="25" spans="1:8" x14ac:dyDescent="0.25">
      <c r="A25">
        <v>21</v>
      </c>
      <c r="B25" s="10" t="s">
        <v>121</v>
      </c>
      <c r="C25" s="11">
        <v>4750</v>
      </c>
      <c r="D25" s="11">
        <v>0</v>
      </c>
      <c r="E25" s="11">
        <v>0</v>
      </c>
      <c r="F25" s="11">
        <v>0</v>
      </c>
      <c r="G25" s="11">
        <v>0</v>
      </c>
      <c r="H25" s="5">
        <f t="shared" si="0"/>
        <v>0</v>
      </c>
    </row>
    <row r="26" spans="1:8" x14ac:dyDescent="0.25">
      <c r="A26">
        <v>22</v>
      </c>
      <c r="B26" s="10" t="s">
        <v>168</v>
      </c>
      <c r="C26" s="11">
        <v>36300</v>
      </c>
      <c r="D26" s="11">
        <v>0</v>
      </c>
      <c r="E26" s="11">
        <v>0</v>
      </c>
      <c r="F26" s="11">
        <v>0</v>
      </c>
      <c r="G26" s="11">
        <v>0</v>
      </c>
      <c r="H26" s="5">
        <f t="shared" si="0"/>
        <v>0</v>
      </c>
    </row>
    <row r="27" spans="1:8" x14ac:dyDescent="0.25">
      <c r="A27">
        <v>23</v>
      </c>
      <c r="B27" s="10" t="s">
        <v>169</v>
      </c>
      <c r="C27" s="11">
        <v>240885</v>
      </c>
      <c r="D27" s="11">
        <v>0</v>
      </c>
      <c r="E27" s="11">
        <v>0</v>
      </c>
      <c r="F27" s="11">
        <v>0</v>
      </c>
      <c r="G27" s="11">
        <v>0</v>
      </c>
      <c r="H27" s="5">
        <f t="shared" si="0"/>
        <v>0</v>
      </c>
    </row>
    <row r="28" spans="1:8" ht="30" customHeight="1" x14ac:dyDescent="0.25">
      <c r="A28">
        <v>24</v>
      </c>
      <c r="B28" s="10" t="s">
        <v>170</v>
      </c>
      <c r="C28" s="11">
        <v>396268</v>
      </c>
      <c r="D28" s="11">
        <v>0</v>
      </c>
      <c r="E28" s="11">
        <v>0</v>
      </c>
      <c r="F28" s="11">
        <v>0</v>
      </c>
      <c r="G28" s="11">
        <v>0</v>
      </c>
      <c r="H28" s="5">
        <f t="shared" si="0"/>
        <v>0</v>
      </c>
    </row>
    <row r="29" spans="1:8" ht="30" customHeight="1" x14ac:dyDescent="0.25">
      <c r="A29">
        <v>25</v>
      </c>
      <c r="B29" s="10" t="s">
        <v>130</v>
      </c>
      <c r="C29" s="11">
        <v>1063127</v>
      </c>
      <c r="D29" s="11">
        <v>0</v>
      </c>
      <c r="E29" s="11">
        <v>0</v>
      </c>
      <c r="F29" s="11">
        <v>0</v>
      </c>
      <c r="G29" s="11">
        <v>0</v>
      </c>
      <c r="H29" s="5">
        <f t="shared" si="0"/>
        <v>0</v>
      </c>
    </row>
    <row r="30" spans="1:8" ht="75" customHeight="1" x14ac:dyDescent="0.25">
      <c r="A30">
        <v>26</v>
      </c>
      <c r="B30" s="10" t="s">
        <v>171</v>
      </c>
      <c r="C30" s="11">
        <v>1205959.2</v>
      </c>
      <c r="D30" s="11">
        <v>85527</v>
      </c>
      <c r="E30" s="11">
        <v>3204.72</v>
      </c>
      <c r="F30" s="11">
        <v>349377</v>
      </c>
      <c r="G30" s="11">
        <v>17468.849999999999</v>
      </c>
      <c r="H30" s="5">
        <f t="shared" si="0"/>
        <v>82322.28</v>
      </c>
    </row>
    <row r="31" spans="1:8" ht="30" customHeight="1" x14ac:dyDescent="0.25">
      <c r="A31">
        <v>27</v>
      </c>
      <c r="B31" s="10" t="s">
        <v>134</v>
      </c>
      <c r="C31" s="11">
        <v>3962.7</v>
      </c>
      <c r="D31" s="11">
        <v>0</v>
      </c>
      <c r="E31" s="11">
        <v>0</v>
      </c>
      <c r="F31" s="11">
        <v>0</v>
      </c>
      <c r="G31" s="11">
        <v>0</v>
      </c>
      <c r="H31" s="5">
        <f t="shared" si="0"/>
        <v>0</v>
      </c>
    </row>
    <row r="32" spans="1:8" x14ac:dyDescent="0.25">
      <c r="A32">
        <v>28</v>
      </c>
      <c r="B32" s="10" t="s">
        <v>135</v>
      </c>
      <c r="C32" s="11">
        <v>8084</v>
      </c>
      <c r="D32" s="11">
        <v>0</v>
      </c>
      <c r="E32" s="11">
        <v>0</v>
      </c>
      <c r="F32" s="11">
        <v>0</v>
      </c>
      <c r="G32" s="11">
        <v>0</v>
      </c>
      <c r="H32" s="5">
        <f t="shared" si="0"/>
        <v>0</v>
      </c>
    </row>
    <row r="33" spans="1:8" ht="30" customHeight="1" x14ac:dyDescent="0.25">
      <c r="A33">
        <v>29</v>
      </c>
      <c r="B33" s="10" t="s">
        <v>136</v>
      </c>
      <c r="C33" s="11">
        <v>111127</v>
      </c>
      <c r="D33" s="11">
        <v>0</v>
      </c>
      <c r="E33" s="11">
        <v>0</v>
      </c>
      <c r="F33" s="11">
        <v>0</v>
      </c>
      <c r="G33" s="11">
        <v>0</v>
      </c>
      <c r="H33" s="5">
        <f t="shared" si="0"/>
        <v>0</v>
      </c>
    </row>
    <row r="34" spans="1:8" ht="30" customHeight="1" x14ac:dyDescent="0.25">
      <c r="A34">
        <v>30</v>
      </c>
      <c r="B34" s="10" t="s">
        <v>137</v>
      </c>
      <c r="C34" s="11">
        <v>49633</v>
      </c>
      <c r="D34" s="11">
        <v>0</v>
      </c>
      <c r="E34" s="11">
        <v>0</v>
      </c>
      <c r="F34" s="11">
        <v>0</v>
      </c>
      <c r="G34" s="11">
        <v>0</v>
      </c>
      <c r="H34" s="5">
        <f t="shared" si="0"/>
        <v>0</v>
      </c>
    </row>
    <row r="35" spans="1:8" x14ac:dyDescent="0.25">
      <c r="A35">
        <v>31</v>
      </c>
      <c r="B35" s="10" t="s">
        <v>172</v>
      </c>
      <c r="C35" s="11">
        <v>350000</v>
      </c>
      <c r="D35" s="11">
        <v>0</v>
      </c>
      <c r="E35" s="11">
        <v>0</v>
      </c>
      <c r="F35" s="11">
        <v>0</v>
      </c>
      <c r="G35" s="11">
        <v>0</v>
      </c>
      <c r="H35" s="5">
        <f t="shared" si="0"/>
        <v>0</v>
      </c>
    </row>
    <row r="36" spans="1:8" x14ac:dyDescent="0.25">
      <c r="A36">
        <v>32</v>
      </c>
      <c r="B36" s="10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5">
        <f t="shared" si="0"/>
        <v>0</v>
      </c>
    </row>
    <row r="37" spans="1:8" x14ac:dyDescent="0.25">
      <c r="A37">
        <v>33</v>
      </c>
      <c r="B37" s="10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5">
        <f t="shared" si="0"/>
        <v>0</v>
      </c>
    </row>
    <row r="38" spans="1:8" x14ac:dyDescent="0.25">
      <c r="A38">
        <v>34</v>
      </c>
      <c r="B38" s="10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5">
        <f t="shared" si="0"/>
        <v>0</v>
      </c>
    </row>
    <row r="39" spans="1:8" x14ac:dyDescent="0.25">
      <c r="A39">
        <v>35</v>
      </c>
      <c r="B39" s="10"/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5">
        <f t="shared" si="0"/>
        <v>0</v>
      </c>
    </row>
    <row r="40" spans="1:8" x14ac:dyDescent="0.25">
      <c r="A40">
        <v>36</v>
      </c>
      <c r="B40" s="10" t="s">
        <v>173</v>
      </c>
      <c r="C40" s="11">
        <v>740250</v>
      </c>
      <c r="D40" s="11">
        <v>53672.46</v>
      </c>
      <c r="E40" s="11">
        <v>2011.12</v>
      </c>
      <c r="F40" s="11">
        <v>270475.96000000002</v>
      </c>
      <c r="G40" s="11">
        <v>0</v>
      </c>
      <c r="H40" s="5">
        <f t="shared" si="0"/>
        <v>51661.34</v>
      </c>
    </row>
    <row r="41" spans="1:8" x14ac:dyDescent="0.25">
      <c r="A41">
        <v>37</v>
      </c>
      <c r="B41" s="10" t="s">
        <v>174</v>
      </c>
      <c r="C41" s="11">
        <v>55344</v>
      </c>
      <c r="D41" s="11">
        <v>0</v>
      </c>
      <c r="E41" s="11">
        <v>0</v>
      </c>
      <c r="F41" s="11">
        <v>55344</v>
      </c>
      <c r="G41" s="11">
        <v>0</v>
      </c>
      <c r="H41" s="5">
        <f t="shared" si="0"/>
        <v>0</v>
      </c>
    </row>
    <row r="42" spans="1:8" x14ac:dyDescent="0.25">
      <c r="A42">
        <v>38</v>
      </c>
      <c r="B42" s="10" t="s">
        <v>175</v>
      </c>
      <c r="C42" s="11">
        <v>6312.6</v>
      </c>
      <c r="D42" s="11">
        <v>1647.83</v>
      </c>
      <c r="E42" s="11">
        <v>61.75</v>
      </c>
      <c r="F42" s="11">
        <v>9879.0499999999993</v>
      </c>
      <c r="G42" s="11">
        <v>0</v>
      </c>
      <c r="H42" s="5">
        <f t="shared" si="0"/>
        <v>1586.08</v>
      </c>
    </row>
    <row r="43" spans="1:8" x14ac:dyDescent="0.25">
      <c r="A43">
        <v>39</v>
      </c>
      <c r="B43" s="10" t="s">
        <v>176</v>
      </c>
      <c r="C43" s="11">
        <v>438579.88</v>
      </c>
      <c r="D43" s="11">
        <v>13464.4</v>
      </c>
      <c r="E43" s="11">
        <v>504.52</v>
      </c>
      <c r="F43" s="11">
        <v>54033.04</v>
      </c>
      <c r="G43" s="11">
        <v>2701.65</v>
      </c>
      <c r="H43" s="5">
        <f t="shared" si="0"/>
        <v>12959.88</v>
      </c>
    </row>
    <row r="44" spans="1:8" x14ac:dyDescent="0.25">
      <c r="A44">
        <v>40</v>
      </c>
      <c r="B44" s="10" t="s">
        <v>177</v>
      </c>
      <c r="C44" s="11">
        <v>308277.78000000003</v>
      </c>
      <c r="D44" s="11">
        <v>9464.1299999999992</v>
      </c>
      <c r="E44" s="11">
        <v>0</v>
      </c>
      <c r="F44" s="11">
        <v>37979.82</v>
      </c>
      <c r="G44" s="11">
        <v>0</v>
      </c>
      <c r="H44" s="5">
        <f t="shared" si="0"/>
        <v>9464.1299999999992</v>
      </c>
    </row>
    <row r="45" spans="1:8" x14ac:dyDescent="0.25">
      <c r="B45" s="10" t="s">
        <v>217</v>
      </c>
      <c r="C45" s="40">
        <f t="shared" ref="C45:H45" si="1">SUM(C5:C44)</f>
        <v>7437427</v>
      </c>
      <c r="D45" s="40">
        <f t="shared" si="1"/>
        <v>230220.44999999998</v>
      </c>
      <c r="E45" s="40">
        <f t="shared" si="1"/>
        <v>8271.81</v>
      </c>
      <c r="F45" s="40">
        <f t="shared" si="1"/>
        <v>923067.97000000009</v>
      </c>
      <c r="G45" s="40">
        <f t="shared" si="1"/>
        <v>27469.46</v>
      </c>
      <c r="H45" s="5">
        <f t="shared" si="1"/>
        <v>221948.63999999998</v>
      </c>
    </row>
    <row r="46" spans="1:8" x14ac:dyDescent="0.25">
      <c r="B46" s="10"/>
      <c r="C46" s="11"/>
      <c r="D46" s="11"/>
      <c r="E46" s="11"/>
      <c r="F46" s="11"/>
      <c r="G46" s="11"/>
    </row>
    <row r="47" spans="1:8" x14ac:dyDescent="0.25">
      <c r="B47" s="10"/>
      <c r="C47" s="11"/>
      <c r="D47" s="11"/>
      <c r="E47" s="11"/>
      <c r="F47" s="11"/>
      <c r="G47" s="11"/>
    </row>
    <row r="48" spans="1:8" x14ac:dyDescent="0.25">
      <c r="B48" s="10"/>
      <c r="C48" s="11"/>
      <c r="D48" s="11"/>
      <c r="E48" s="11"/>
      <c r="F48" s="11"/>
      <c r="G48" s="11"/>
    </row>
    <row r="49" spans="1:7" x14ac:dyDescent="0.25">
      <c r="A49" s="43"/>
      <c r="B49" s="43"/>
      <c r="C49" s="11"/>
      <c r="D49" s="11"/>
      <c r="E49" s="11"/>
      <c r="F49" s="11"/>
      <c r="G49" s="11"/>
    </row>
    <row r="50" spans="1:7" x14ac:dyDescent="0.25">
      <c r="B50" s="10"/>
      <c r="C50" s="11"/>
      <c r="D50" s="11"/>
      <c r="E50" s="11"/>
      <c r="F50" s="11"/>
      <c r="G50" s="11"/>
    </row>
    <row r="51" spans="1:7" x14ac:dyDescent="0.25">
      <c r="B51" s="10"/>
      <c r="C51" s="11"/>
      <c r="D51" s="11"/>
      <c r="E51" s="11"/>
      <c r="F51" s="11"/>
      <c r="G51" s="11"/>
    </row>
    <row r="52" spans="1:7" x14ac:dyDescent="0.25">
      <c r="A52" s="37"/>
      <c r="C52" s="38"/>
      <c r="D52" s="38"/>
      <c r="E52" s="38"/>
      <c r="F52" s="11"/>
      <c r="G52" s="38"/>
    </row>
    <row r="53" spans="1:7" x14ac:dyDescent="0.25">
      <c r="E53" s="5"/>
      <c r="F53" s="5"/>
      <c r="G53" s="5"/>
    </row>
  </sheetData>
  <mergeCells count="3">
    <mergeCell ref="A1:F1"/>
    <mergeCell ref="A3:G3"/>
    <mergeCell ref="A49:B4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3"/>
  <sheetViews>
    <sheetView topLeftCell="A23" workbookViewId="0">
      <selection activeCell="G52" sqref="G52"/>
    </sheetView>
  </sheetViews>
  <sheetFormatPr defaultRowHeight="15" x14ac:dyDescent="0.25"/>
  <cols>
    <col min="2" max="2" width="20.5703125" customWidth="1"/>
    <col min="3" max="3" width="23.85546875" bestFit="1" customWidth="1"/>
    <col min="4" max="4" width="24.5703125" bestFit="1" customWidth="1"/>
    <col min="5" max="5" width="28.5703125" bestFit="1" customWidth="1"/>
    <col min="6" max="6" width="42" bestFit="1" customWidth="1"/>
    <col min="7" max="7" width="10.85546875" bestFit="1" customWidth="1"/>
    <col min="8" max="8" width="11.140625" bestFit="1" customWidth="1"/>
    <col min="9" max="9" width="10.85546875" bestFit="1" customWidth="1"/>
  </cols>
  <sheetData>
    <row r="1" spans="1:11" ht="15" customHeight="1" x14ac:dyDescent="0.3">
      <c r="A1" s="42" t="s">
        <v>151</v>
      </c>
      <c r="B1" s="43"/>
      <c r="C1" s="43"/>
      <c r="D1" s="43"/>
      <c r="E1" s="43"/>
      <c r="F1" s="43"/>
    </row>
    <row r="2" spans="1:11" x14ac:dyDescent="0.25">
      <c r="A2" s="33" t="s">
        <v>51</v>
      </c>
      <c r="B2" s="34">
        <v>77527.240000000005</v>
      </c>
      <c r="D2" s="33" t="s">
        <v>152</v>
      </c>
      <c r="E2" s="34">
        <v>76891.3</v>
      </c>
      <c r="H2" s="11">
        <v>635.94000000000005</v>
      </c>
    </row>
    <row r="3" spans="1:11" x14ac:dyDescent="0.25">
      <c r="A3" s="44"/>
      <c r="B3" s="43"/>
      <c r="C3" s="43"/>
      <c r="D3" s="43"/>
      <c r="E3" s="43"/>
      <c r="F3" s="43"/>
      <c r="G3" s="43"/>
      <c r="H3" s="43"/>
      <c r="I3" s="43"/>
    </row>
    <row r="4" spans="1:11" ht="60" customHeight="1" x14ac:dyDescent="0.3">
      <c r="A4" s="35" t="s">
        <v>59</v>
      </c>
      <c r="B4" s="35" t="s">
        <v>60</v>
      </c>
      <c r="C4" s="35" t="s">
        <v>153</v>
      </c>
      <c r="D4" s="35" t="s">
        <v>154</v>
      </c>
      <c r="E4" s="35" t="s">
        <v>155</v>
      </c>
      <c r="F4" s="35" t="s">
        <v>156</v>
      </c>
      <c r="G4" s="35" t="s">
        <v>157</v>
      </c>
      <c r="H4" s="36" t="s">
        <v>158</v>
      </c>
      <c r="I4" s="35" t="s">
        <v>159</v>
      </c>
      <c r="J4" s="32"/>
      <c r="K4" s="32"/>
    </row>
    <row r="5" spans="1:11" ht="30" customHeight="1" x14ac:dyDescent="0.25">
      <c r="A5">
        <v>1</v>
      </c>
      <c r="B5" s="10" t="s">
        <v>66</v>
      </c>
      <c r="C5" s="11">
        <v>124267.86</v>
      </c>
      <c r="D5" s="11">
        <v>5955.65</v>
      </c>
      <c r="E5" s="11">
        <v>297.77999999999997</v>
      </c>
      <c r="F5" s="11">
        <v>45534.89</v>
      </c>
      <c r="G5" s="11">
        <v>2276.7399999999998</v>
      </c>
      <c r="H5" s="11">
        <v>5657.87</v>
      </c>
      <c r="I5" s="11"/>
    </row>
    <row r="6" spans="1:11" x14ac:dyDescent="0.25">
      <c r="A6">
        <v>2</v>
      </c>
      <c r="B6" s="10" t="s">
        <v>85</v>
      </c>
      <c r="C6" s="11">
        <v>21650</v>
      </c>
      <c r="D6" s="11">
        <v>2210</v>
      </c>
      <c r="E6" s="11">
        <v>110.5</v>
      </c>
      <c r="F6" s="11">
        <v>7758.75</v>
      </c>
      <c r="G6" s="11">
        <v>387.94</v>
      </c>
      <c r="H6" s="11">
        <v>2099.5</v>
      </c>
      <c r="I6" s="11"/>
    </row>
    <row r="7" spans="1:11" ht="30" customHeight="1" x14ac:dyDescent="0.25">
      <c r="A7">
        <v>3</v>
      </c>
      <c r="B7" s="10" t="s">
        <v>88</v>
      </c>
      <c r="C7" s="11">
        <v>39955.86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/>
    </row>
    <row r="8" spans="1:11" x14ac:dyDescent="0.25">
      <c r="A8">
        <v>4</v>
      </c>
      <c r="B8" s="10" t="s">
        <v>160</v>
      </c>
      <c r="C8" s="11">
        <v>512000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/>
    </row>
    <row r="9" spans="1:11" ht="30" customHeight="1" x14ac:dyDescent="0.25">
      <c r="A9">
        <v>5</v>
      </c>
      <c r="B9" s="10" t="s">
        <v>93</v>
      </c>
      <c r="C9" s="11">
        <v>131460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/>
    </row>
    <row r="10" spans="1:11" x14ac:dyDescent="0.25">
      <c r="A10">
        <v>6</v>
      </c>
      <c r="B10" s="10" t="s">
        <v>96</v>
      </c>
      <c r="C10" s="11">
        <v>212800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/>
    </row>
    <row r="11" spans="1:11" ht="30" customHeight="1" x14ac:dyDescent="0.25">
      <c r="A11">
        <v>7</v>
      </c>
      <c r="B11" s="10" t="s">
        <v>161</v>
      </c>
      <c r="C11" s="11">
        <v>113320</v>
      </c>
      <c r="D11" s="11">
        <v>0</v>
      </c>
      <c r="E11" s="11">
        <v>0</v>
      </c>
      <c r="F11" s="11">
        <v>11332</v>
      </c>
      <c r="G11" s="11">
        <v>566.6</v>
      </c>
      <c r="H11" s="11">
        <v>0</v>
      </c>
      <c r="I11" s="11"/>
    </row>
    <row r="12" spans="1:11" ht="30" customHeight="1" x14ac:dyDescent="0.25">
      <c r="A12">
        <v>8</v>
      </c>
      <c r="B12" s="10" t="s">
        <v>100</v>
      </c>
      <c r="C12" s="11">
        <v>467114</v>
      </c>
      <c r="D12" s="11">
        <v>0</v>
      </c>
      <c r="E12" s="11">
        <v>0</v>
      </c>
      <c r="F12" s="11">
        <v>4671.1400000000003</v>
      </c>
      <c r="G12" s="11">
        <v>233.56</v>
      </c>
      <c r="H12" s="11">
        <v>0</v>
      </c>
      <c r="I12" s="11"/>
    </row>
    <row r="13" spans="1:11" x14ac:dyDescent="0.25">
      <c r="A13">
        <v>9</v>
      </c>
      <c r="B13" s="10" t="s">
        <v>101</v>
      </c>
      <c r="C13" s="11">
        <v>18665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/>
    </row>
    <row r="14" spans="1:11" ht="30" customHeight="1" x14ac:dyDescent="0.25">
      <c r="A14">
        <v>10</v>
      </c>
      <c r="B14" s="10" t="s">
        <v>104</v>
      </c>
      <c r="C14" s="11">
        <v>92866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/>
    </row>
    <row r="15" spans="1:11" ht="60" customHeight="1" x14ac:dyDescent="0.25">
      <c r="A15">
        <v>11</v>
      </c>
      <c r="B15" s="10" t="s">
        <v>162</v>
      </c>
      <c r="C15" s="11">
        <v>67490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/>
    </row>
    <row r="16" spans="1:11" ht="30" customHeight="1" x14ac:dyDescent="0.25">
      <c r="A16">
        <v>12</v>
      </c>
      <c r="B16" s="10" t="s">
        <v>163</v>
      </c>
      <c r="C16" s="11">
        <v>78610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/>
    </row>
    <row r="17" spans="1:9" ht="30" customHeight="1" x14ac:dyDescent="0.25">
      <c r="A17">
        <v>13</v>
      </c>
      <c r="B17" s="10" t="s">
        <v>107</v>
      </c>
      <c r="C17" s="11">
        <v>22691.119999999999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/>
    </row>
    <row r="18" spans="1:9" ht="45" customHeight="1" x14ac:dyDescent="0.25">
      <c r="A18">
        <v>14</v>
      </c>
      <c r="B18" s="10" t="s">
        <v>164</v>
      </c>
      <c r="C18" s="11">
        <v>323005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/>
    </row>
    <row r="19" spans="1:9" x14ac:dyDescent="0.25">
      <c r="A19">
        <v>15</v>
      </c>
      <c r="B19" s="10" t="s">
        <v>111</v>
      </c>
      <c r="C19" s="11">
        <v>106849.56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/>
    </row>
    <row r="20" spans="1:9" ht="30" customHeight="1" x14ac:dyDescent="0.25">
      <c r="A20">
        <v>16</v>
      </c>
      <c r="B20" s="10" t="s">
        <v>165</v>
      </c>
      <c r="C20" s="11">
        <v>38857.07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/>
    </row>
    <row r="21" spans="1:9" ht="30" customHeight="1" x14ac:dyDescent="0.25">
      <c r="A21">
        <v>17</v>
      </c>
      <c r="B21" s="10" t="s">
        <v>115</v>
      </c>
      <c r="C21" s="11">
        <v>20475.37</v>
      </c>
      <c r="D21" s="11">
        <v>0</v>
      </c>
      <c r="E21" s="11">
        <v>0</v>
      </c>
      <c r="F21" s="11">
        <v>10237.69</v>
      </c>
      <c r="G21" s="11">
        <v>511.88</v>
      </c>
      <c r="H21" s="11">
        <v>0</v>
      </c>
      <c r="I21" s="11"/>
    </row>
    <row r="22" spans="1:9" ht="30" customHeight="1" x14ac:dyDescent="0.25">
      <c r="A22">
        <v>18</v>
      </c>
      <c r="B22" s="10" t="s">
        <v>116</v>
      </c>
      <c r="C22" s="11">
        <v>8845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/>
    </row>
    <row r="23" spans="1:9" ht="45" customHeight="1" x14ac:dyDescent="0.25">
      <c r="A23">
        <v>19</v>
      </c>
      <c r="B23" s="10" t="s">
        <v>166</v>
      </c>
      <c r="C23" s="11">
        <v>4170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/>
    </row>
    <row r="24" spans="1:9" x14ac:dyDescent="0.25">
      <c r="A24">
        <v>20</v>
      </c>
      <c r="B24" s="10" t="s">
        <v>167</v>
      </c>
      <c r="C24" s="11">
        <v>13475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/>
    </row>
    <row r="25" spans="1:9" x14ac:dyDescent="0.25">
      <c r="A25">
        <v>21</v>
      </c>
      <c r="B25" s="10" t="s">
        <v>121</v>
      </c>
      <c r="C25" s="11">
        <v>4750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/>
    </row>
    <row r="26" spans="1:9" x14ac:dyDescent="0.25">
      <c r="A26">
        <v>22</v>
      </c>
      <c r="B26" s="10" t="s">
        <v>168</v>
      </c>
      <c r="C26" s="11">
        <v>36300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/>
    </row>
    <row r="27" spans="1:9" x14ac:dyDescent="0.25">
      <c r="A27">
        <v>23</v>
      </c>
      <c r="B27" s="10" t="s">
        <v>169</v>
      </c>
      <c r="C27" s="11">
        <v>240885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/>
    </row>
    <row r="28" spans="1:9" ht="30" customHeight="1" x14ac:dyDescent="0.25">
      <c r="A28">
        <v>24</v>
      </c>
      <c r="B28" s="10" t="s">
        <v>170</v>
      </c>
      <c r="C28" s="11">
        <v>396268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/>
    </row>
    <row r="29" spans="1:9" ht="30" customHeight="1" x14ac:dyDescent="0.25">
      <c r="A29">
        <v>25</v>
      </c>
      <c r="B29" s="10" t="s">
        <v>130</v>
      </c>
      <c r="C29" s="11">
        <v>1063127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/>
    </row>
    <row r="30" spans="1:9" ht="75" customHeight="1" x14ac:dyDescent="0.25">
      <c r="A30">
        <v>26</v>
      </c>
      <c r="B30" s="10" t="s">
        <v>171</v>
      </c>
      <c r="C30" s="11">
        <v>1205959.2</v>
      </c>
      <c r="D30" s="11">
        <v>0</v>
      </c>
      <c r="E30" s="11">
        <v>0</v>
      </c>
      <c r="F30" s="11">
        <v>263850</v>
      </c>
      <c r="G30" s="11">
        <v>13192.5</v>
      </c>
      <c r="H30" s="11">
        <v>0</v>
      </c>
      <c r="I30" s="11"/>
    </row>
    <row r="31" spans="1:9" ht="30" customHeight="1" x14ac:dyDescent="0.25">
      <c r="A31">
        <v>27</v>
      </c>
      <c r="B31" s="10" t="s">
        <v>134</v>
      </c>
      <c r="C31" s="11">
        <v>3962.7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/>
    </row>
    <row r="32" spans="1:9" x14ac:dyDescent="0.25">
      <c r="A32">
        <v>28</v>
      </c>
      <c r="B32" s="10" t="s">
        <v>135</v>
      </c>
      <c r="C32" s="11">
        <v>8084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/>
    </row>
    <row r="33" spans="1:9" ht="30" customHeight="1" x14ac:dyDescent="0.25">
      <c r="A33">
        <v>29</v>
      </c>
      <c r="B33" s="10" t="s">
        <v>136</v>
      </c>
      <c r="C33" s="11">
        <v>111127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/>
    </row>
    <row r="34" spans="1:9" ht="30" customHeight="1" x14ac:dyDescent="0.25">
      <c r="A34">
        <v>30</v>
      </c>
      <c r="B34" s="10" t="s">
        <v>137</v>
      </c>
      <c r="C34" s="11">
        <v>49633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/>
    </row>
    <row r="35" spans="1:9" x14ac:dyDescent="0.25">
      <c r="A35">
        <v>31</v>
      </c>
      <c r="B35" s="10" t="s">
        <v>172</v>
      </c>
      <c r="C35" s="11">
        <v>350000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/>
    </row>
    <row r="36" spans="1:9" x14ac:dyDescent="0.25">
      <c r="A36">
        <v>32</v>
      </c>
      <c r="B36" s="10"/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/>
    </row>
    <row r="37" spans="1:9" x14ac:dyDescent="0.25">
      <c r="A37">
        <v>33</v>
      </c>
      <c r="B37" s="10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/>
    </row>
    <row r="38" spans="1:9" x14ac:dyDescent="0.25">
      <c r="A38">
        <v>34</v>
      </c>
      <c r="B38" s="10"/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/>
    </row>
    <row r="39" spans="1:9" x14ac:dyDescent="0.25">
      <c r="A39">
        <v>35</v>
      </c>
      <c r="B39" s="10"/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/>
    </row>
    <row r="40" spans="1:9" x14ac:dyDescent="0.25">
      <c r="A40">
        <v>36</v>
      </c>
      <c r="B40" s="10" t="s">
        <v>173</v>
      </c>
      <c r="C40" s="11">
        <v>740250</v>
      </c>
      <c r="D40" s="11">
        <v>59942.31</v>
      </c>
      <c r="E40" s="11">
        <v>0</v>
      </c>
      <c r="F40" s="11">
        <v>216803.5</v>
      </c>
      <c r="G40" s="11">
        <v>0</v>
      </c>
      <c r="H40" s="11">
        <v>59942.31</v>
      </c>
      <c r="I40" s="11"/>
    </row>
    <row r="41" spans="1:9" x14ac:dyDescent="0.25">
      <c r="A41">
        <v>37</v>
      </c>
      <c r="B41" s="10" t="s">
        <v>174</v>
      </c>
      <c r="C41" s="11">
        <v>55344</v>
      </c>
      <c r="D41" s="11">
        <v>0</v>
      </c>
      <c r="E41" s="11">
        <v>0</v>
      </c>
      <c r="F41" s="11">
        <v>55344</v>
      </c>
      <c r="G41" s="11">
        <v>0</v>
      </c>
      <c r="H41" s="11">
        <v>0</v>
      </c>
      <c r="I41" s="11"/>
    </row>
    <row r="42" spans="1:9" x14ac:dyDescent="0.25">
      <c r="A42">
        <v>38</v>
      </c>
      <c r="B42" s="10" t="s">
        <v>175</v>
      </c>
      <c r="C42" s="11">
        <v>6312.6</v>
      </c>
      <c r="D42" s="11">
        <v>1657.83</v>
      </c>
      <c r="E42" s="11">
        <v>0</v>
      </c>
      <c r="F42" s="11">
        <v>8411.2200000000012</v>
      </c>
      <c r="G42" s="11">
        <v>0</v>
      </c>
      <c r="H42" s="11">
        <v>1657.83</v>
      </c>
      <c r="I42" s="11"/>
    </row>
    <row r="43" spans="1:9" x14ac:dyDescent="0.25">
      <c r="A43">
        <v>39</v>
      </c>
      <c r="B43" s="10" t="s">
        <v>176</v>
      </c>
      <c r="C43" s="11">
        <v>438579.88</v>
      </c>
      <c r="D43" s="11">
        <v>4553.16</v>
      </c>
      <c r="E43" s="11">
        <v>227.66</v>
      </c>
      <c r="F43" s="11">
        <v>40568.639999999999</v>
      </c>
      <c r="G43" s="11">
        <v>227.66</v>
      </c>
      <c r="H43" s="11">
        <v>4325.5</v>
      </c>
      <c r="I43" s="11"/>
    </row>
    <row r="44" spans="1:9" x14ac:dyDescent="0.25">
      <c r="A44">
        <v>40</v>
      </c>
      <c r="B44" s="10" t="s">
        <v>177</v>
      </c>
      <c r="C44" s="11">
        <v>308277.78000000003</v>
      </c>
      <c r="D44" s="11">
        <v>3208.29</v>
      </c>
      <c r="E44" s="11">
        <v>0</v>
      </c>
      <c r="F44" s="11">
        <v>28515.69</v>
      </c>
      <c r="G44" s="11">
        <v>0</v>
      </c>
      <c r="H44" s="11">
        <v>3208.29</v>
      </c>
      <c r="I44" s="11"/>
    </row>
    <row r="45" spans="1:9" x14ac:dyDescent="0.25">
      <c r="A45">
        <v>41</v>
      </c>
      <c r="B45" s="10"/>
      <c r="C45" s="11"/>
      <c r="D45" s="11"/>
      <c r="E45" s="11"/>
      <c r="F45" s="11"/>
      <c r="G45" s="11">
        <f t="shared" ref="G45:G51" si="0">ROUND(F45*0.05,2)</f>
        <v>0</v>
      </c>
      <c r="H45" s="11">
        <f t="shared" ref="H45:H51" si="1">D45-E45</f>
        <v>0</v>
      </c>
      <c r="I45" s="11"/>
    </row>
    <row r="46" spans="1:9" x14ac:dyDescent="0.25">
      <c r="A46">
        <v>42</v>
      </c>
      <c r="B46" s="10"/>
      <c r="C46" s="11"/>
      <c r="D46" s="11"/>
      <c r="E46" s="11"/>
      <c r="F46" s="11"/>
      <c r="G46" s="11">
        <f t="shared" si="0"/>
        <v>0</v>
      </c>
      <c r="H46" s="11">
        <f t="shared" si="1"/>
        <v>0</v>
      </c>
      <c r="I46" s="11"/>
    </row>
    <row r="47" spans="1:9" x14ac:dyDescent="0.25">
      <c r="A47">
        <v>43</v>
      </c>
      <c r="B47" s="10"/>
      <c r="C47" s="11"/>
      <c r="D47" s="11"/>
      <c r="E47" s="11"/>
      <c r="F47" s="11"/>
      <c r="G47" s="11">
        <f t="shared" si="0"/>
        <v>0</v>
      </c>
      <c r="H47" s="11">
        <f t="shared" si="1"/>
        <v>0</v>
      </c>
      <c r="I47" s="11"/>
    </row>
    <row r="48" spans="1:9" x14ac:dyDescent="0.25">
      <c r="B48" s="10"/>
      <c r="C48" s="11"/>
      <c r="D48" s="11"/>
      <c r="E48" s="11"/>
      <c r="F48" s="11"/>
      <c r="G48" s="11">
        <f t="shared" si="0"/>
        <v>0</v>
      </c>
      <c r="H48" s="11">
        <f t="shared" si="1"/>
        <v>0</v>
      </c>
      <c r="I48" s="11"/>
    </row>
    <row r="49" spans="1:9" x14ac:dyDescent="0.25">
      <c r="A49" s="43"/>
      <c r="B49" s="43"/>
      <c r="C49" s="11"/>
      <c r="D49" s="11"/>
      <c r="E49" s="11"/>
      <c r="F49" s="11"/>
      <c r="G49" s="11">
        <f t="shared" si="0"/>
        <v>0</v>
      </c>
      <c r="H49" s="11">
        <f t="shared" si="1"/>
        <v>0</v>
      </c>
      <c r="I49" s="11"/>
    </row>
    <row r="50" spans="1:9" x14ac:dyDescent="0.25">
      <c r="B50" s="10"/>
      <c r="C50" s="11"/>
      <c r="D50" s="11"/>
      <c r="E50" s="11"/>
      <c r="F50" s="11"/>
      <c r="G50" s="11">
        <f t="shared" si="0"/>
        <v>0</v>
      </c>
      <c r="H50" s="11">
        <f t="shared" si="1"/>
        <v>0</v>
      </c>
      <c r="I50" s="11"/>
    </row>
    <row r="51" spans="1:9" x14ac:dyDescent="0.25">
      <c r="A51">
        <v>47</v>
      </c>
      <c r="B51" s="10" t="s">
        <v>177</v>
      </c>
      <c r="C51" s="11"/>
      <c r="D51" s="11"/>
      <c r="E51" s="11"/>
      <c r="F51" s="11"/>
      <c r="G51" s="11">
        <f t="shared" si="0"/>
        <v>0</v>
      </c>
      <c r="H51" s="11">
        <f t="shared" si="1"/>
        <v>0</v>
      </c>
      <c r="I51" s="11"/>
    </row>
    <row r="52" spans="1:9" x14ac:dyDescent="0.25">
      <c r="A52" s="37" t="s">
        <v>178</v>
      </c>
      <c r="C52" s="38">
        <f>SUM(C5:C51)</f>
        <v>7437427</v>
      </c>
      <c r="D52" s="38">
        <v>77527.240000000005</v>
      </c>
      <c r="E52" s="38">
        <v>635.94000000000005</v>
      </c>
      <c r="F52" s="11">
        <v>692847.52</v>
      </c>
      <c r="G52" s="38">
        <v>19197.650000000001</v>
      </c>
      <c r="H52" s="38">
        <v>76891.3</v>
      </c>
      <c r="I52" s="11"/>
    </row>
    <row r="53" spans="1:9" x14ac:dyDescent="0.25">
      <c r="E53" s="5"/>
      <c r="F53" s="5"/>
      <c r="G53" s="5"/>
      <c r="H53" s="5"/>
      <c r="I53" s="5"/>
    </row>
  </sheetData>
  <mergeCells count="3">
    <mergeCell ref="A1:F1"/>
    <mergeCell ref="A3:I3"/>
    <mergeCell ref="A49:B4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2"/>
  <sheetViews>
    <sheetView workbookViewId="0">
      <pane ySplit="4" topLeftCell="A23" activePane="bottomLeft" state="frozen"/>
      <selection pane="bottomLeft" activeCell="F67" sqref="F67"/>
    </sheetView>
  </sheetViews>
  <sheetFormatPr defaultRowHeight="15" x14ac:dyDescent="0.25"/>
  <cols>
    <col min="1" max="1" width="10" customWidth="1"/>
    <col min="2" max="2" width="55" customWidth="1"/>
    <col min="3" max="3" width="18" customWidth="1"/>
    <col min="4" max="4" width="24.5703125" bestFit="1" customWidth="1"/>
    <col min="5" max="5" width="20" customWidth="1"/>
    <col min="6" max="6" width="22" customWidth="1"/>
    <col min="7" max="7" width="20" customWidth="1"/>
    <col min="8" max="8" width="11.85546875" bestFit="1" customWidth="1"/>
    <col min="9" max="9" width="10.85546875" bestFit="1" customWidth="1"/>
  </cols>
  <sheetData>
    <row r="1" spans="1:9" ht="18.75" customHeight="1" x14ac:dyDescent="0.3">
      <c r="A1" s="42" t="s">
        <v>179</v>
      </c>
      <c r="B1" s="43"/>
      <c r="C1" s="43"/>
      <c r="D1" s="43"/>
      <c r="E1" s="43"/>
      <c r="F1" s="43"/>
    </row>
    <row r="2" spans="1:9" x14ac:dyDescent="0.25">
      <c r="A2" s="15" t="s">
        <v>51</v>
      </c>
      <c r="B2" s="16">
        <v>251277.37</v>
      </c>
      <c r="D2" s="15" t="s">
        <v>152</v>
      </c>
      <c r="E2" s="16">
        <v>242871.03</v>
      </c>
      <c r="H2" s="11">
        <f>B2-E2</f>
        <v>8406.3399999999965</v>
      </c>
    </row>
    <row r="3" spans="1:9" x14ac:dyDescent="0.25">
      <c r="A3" s="44"/>
      <c r="B3" s="43"/>
      <c r="C3" s="43"/>
      <c r="D3" s="43"/>
      <c r="E3" s="43"/>
      <c r="F3" s="43"/>
      <c r="G3" s="43"/>
      <c r="H3" s="43"/>
      <c r="I3" s="43"/>
    </row>
    <row r="4" spans="1:9" ht="75" customHeight="1" x14ac:dyDescent="0.25">
      <c r="A4" s="9" t="s">
        <v>59</v>
      </c>
      <c r="B4" s="9" t="s">
        <v>60</v>
      </c>
      <c r="C4" s="9" t="s">
        <v>153</v>
      </c>
      <c r="D4" s="9" t="s">
        <v>154</v>
      </c>
      <c r="E4" s="9" t="s">
        <v>155</v>
      </c>
      <c r="F4" s="9" t="s">
        <v>180</v>
      </c>
      <c r="G4" s="9" t="s">
        <v>181</v>
      </c>
      <c r="H4" s="14" t="s">
        <v>158</v>
      </c>
      <c r="I4" s="9" t="s">
        <v>159</v>
      </c>
    </row>
    <row r="5" spans="1:9" x14ac:dyDescent="0.25">
      <c r="A5">
        <v>1</v>
      </c>
      <c r="B5" s="10" t="s">
        <v>66</v>
      </c>
      <c r="C5" s="11">
        <v>124267.86</v>
      </c>
      <c r="D5" s="11">
        <v>1429.77</v>
      </c>
      <c r="E5" s="11">
        <v>78.34</v>
      </c>
      <c r="F5" s="11">
        <v>39579.24</v>
      </c>
      <c r="G5" s="11">
        <f t="shared" ref="G5:G39" si="0">ROUND(F5*0.05,2)</f>
        <v>1978.96</v>
      </c>
      <c r="H5" s="11">
        <f t="shared" ref="H5:H52" si="1">D5-E5</f>
        <v>1351.43</v>
      </c>
      <c r="I5" s="11"/>
    </row>
    <row r="6" spans="1:9" x14ac:dyDescent="0.25">
      <c r="A6">
        <v>2</v>
      </c>
      <c r="B6" s="10" t="s">
        <v>85</v>
      </c>
      <c r="C6" s="11">
        <v>21650</v>
      </c>
      <c r="D6" s="11">
        <v>5548.75</v>
      </c>
      <c r="E6" s="11">
        <v>304.02</v>
      </c>
      <c r="F6" s="11">
        <v>5548.75</v>
      </c>
      <c r="G6" s="11">
        <f t="shared" si="0"/>
        <v>277.44</v>
      </c>
      <c r="H6" s="11">
        <f t="shared" si="1"/>
        <v>5244.73</v>
      </c>
      <c r="I6" s="11"/>
    </row>
    <row r="7" spans="1:9" x14ac:dyDescent="0.25">
      <c r="A7">
        <v>3</v>
      </c>
      <c r="B7" s="10" t="s">
        <v>88</v>
      </c>
      <c r="C7" s="11">
        <v>39955.86</v>
      </c>
      <c r="D7" s="11">
        <v>0</v>
      </c>
      <c r="E7" s="11">
        <v>0</v>
      </c>
      <c r="F7" s="11"/>
      <c r="G7" s="11">
        <f t="shared" si="0"/>
        <v>0</v>
      </c>
      <c r="H7" s="11">
        <f t="shared" si="1"/>
        <v>0</v>
      </c>
      <c r="I7" s="11"/>
    </row>
    <row r="8" spans="1:9" x14ac:dyDescent="0.25">
      <c r="A8">
        <v>4</v>
      </c>
      <c r="B8" s="10" t="s">
        <v>160</v>
      </c>
      <c r="C8" s="11">
        <v>512000</v>
      </c>
      <c r="D8" s="11">
        <v>0</v>
      </c>
      <c r="E8" s="11">
        <v>0</v>
      </c>
      <c r="F8" s="11"/>
      <c r="G8" s="11">
        <f t="shared" si="0"/>
        <v>0</v>
      </c>
      <c r="H8" s="11">
        <f t="shared" si="1"/>
        <v>0</v>
      </c>
      <c r="I8" s="11"/>
    </row>
    <row r="9" spans="1:9" x14ac:dyDescent="0.25">
      <c r="A9">
        <v>5</v>
      </c>
      <c r="B9" s="10" t="s">
        <v>93</v>
      </c>
      <c r="C9" s="11">
        <v>131460</v>
      </c>
      <c r="D9" s="11">
        <v>0</v>
      </c>
      <c r="E9" s="11">
        <v>0</v>
      </c>
      <c r="F9" s="11"/>
      <c r="G9" s="11">
        <f t="shared" si="0"/>
        <v>0</v>
      </c>
      <c r="H9" s="11">
        <f t="shared" si="1"/>
        <v>0</v>
      </c>
      <c r="I9" s="11"/>
    </row>
    <row r="10" spans="1:9" x14ac:dyDescent="0.25">
      <c r="A10">
        <v>6</v>
      </c>
      <c r="B10" s="10" t="s">
        <v>96</v>
      </c>
      <c r="C10" s="11">
        <v>212800</v>
      </c>
      <c r="D10" s="11">
        <v>0</v>
      </c>
      <c r="E10" s="11">
        <v>0</v>
      </c>
      <c r="F10" s="11"/>
      <c r="G10" s="11">
        <f t="shared" si="0"/>
        <v>0</v>
      </c>
      <c r="H10" s="11">
        <f t="shared" si="1"/>
        <v>0</v>
      </c>
      <c r="I10" s="11"/>
    </row>
    <row r="11" spans="1:9" x14ac:dyDescent="0.25">
      <c r="A11">
        <v>7</v>
      </c>
      <c r="B11" s="10" t="s">
        <v>161</v>
      </c>
      <c r="C11" s="11">
        <v>113320</v>
      </c>
      <c r="D11" s="11">
        <v>11332</v>
      </c>
      <c r="E11" s="11">
        <v>620.89</v>
      </c>
      <c r="F11" s="11">
        <v>11332</v>
      </c>
      <c r="G11" s="11">
        <f t="shared" si="0"/>
        <v>566.6</v>
      </c>
      <c r="H11" s="11">
        <f t="shared" si="1"/>
        <v>10711.11</v>
      </c>
      <c r="I11" s="11"/>
    </row>
    <row r="12" spans="1:9" x14ac:dyDescent="0.25">
      <c r="A12">
        <v>8</v>
      </c>
      <c r="B12" s="10" t="s">
        <v>100</v>
      </c>
      <c r="C12" s="11">
        <v>467114</v>
      </c>
      <c r="D12" s="11">
        <v>4671.1400000000003</v>
      </c>
      <c r="E12" s="11">
        <v>255.93</v>
      </c>
      <c r="F12" s="11">
        <v>4671.1400000000003</v>
      </c>
      <c r="G12" s="11">
        <f t="shared" si="0"/>
        <v>233.56</v>
      </c>
      <c r="H12" s="11">
        <f t="shared" si="1"/>
        <v>4415.21</v>
      </c>
      <c r="I12" s="11"/>
    </row>
    <row r="13" spans="1:9" x14ac:dyDescent="0.25">
      <c r="A13">
        <v>9</v>
      </c>
      <c r="B13" s="10" t="s">
        <v>101</v>
      </c>
      <c r="C13" s="11">
        <v>18665</v>
      </c>
      <c r="D13" s="11">
        <v>0</v>
      </c>
      <c r="E13" s="11">
        <v>0</v>
      </c>
      <c r="F13" s="11"/>
      <c r="G13" s="11">
        <f t="shared" si="0"/>
        <v>0</v>
      </c>
      <c r="H13" s="11">
        <f t="shared" si="1"/>
        <v>0</v>
      </c>
      <c r="I13" s="11"/>
    </row>
    <row r="14" spans="1:9" x14ac:dyDescent="0.25">
      <c r="A14">
        <v>10</v>
      </c>
      <c r="B14" s="10" t="s">
        <v>104</v>
      </c>
      <c r="C14" s="11">
        <v>92866</v>
      </c>
      <c r="D14" s="11">
        <v>0</v>
      </c>
      <c r="E14" s="11">
        <v>0</v>
      </c>
      <c r="F14" s="11"/>
      <c r="G14" s="11">
        <f t="shared" si="0"/>
        <v>0</v>
      </c>
      <c r="H14" s="11">
        <f t="shared" si="1"/>
        <v>0</v>
      </c>
      <c r="I14" s="11"/>
    </row>
    <row r="15" spans="1:9" x14ac:dyDescent="0.25">
      <c r="A15">
        <v>11</v>
      </c>
      <c r="B15" s="10" t="s">
        <v>162</v>
      </c>
      <c r="C15" s="11">
        <v>67490</v>
      </c>
      <c r="D15" s="11">
        <v>0</v>
      </c>
      <c r="E15" s="11">
        <v>0</v>
      </c>
      <c r="F15" s="11"/>
      <c r="G15" s="11">
        <f t="shared" si="0"/>
        <v>0</v>
      </c>
      <c r="H15" s="11">
        <f t="shared" si="1"/>
        <v>0</v>
      </c>
      <c r="I15" s="11"/>
    </row>
    <row r="16" spans="1:9" x14ac:dyDescent="0.25">
      <c r="A16">
        <v>12</v>
      </c>
      <c r="B16" s="10" t="s">
        <v>163</v>
      </c>
      <c r="C16" s="11">
        <v>78610</v>
      </c>
      <c r="D16" s="11">
        <v>0</v>
      </c>
      <c r="E16" s="11">
        <v>0</v>
      </c>
      <c r="F16" s="11"/>
      <c r="G16" s="11">
        <f t="shared" si="0"/>
        <v>0</v>
      </c>
      <c r="H16" s="11">
        <f t="shared" si="1"/>
        <v>0</v>
      </c>
      <c r="I16" s="11"/>
    </row>
    <row r="17" spans="1:9" x14ac:dyDescent="0.25">
      <c r="A17">
        <v>13</v>
      </c>
      <c r="B17" s="10" t="s">
        <v>107</v>
      </c>
      <c r="C17" s="11">
        <v>22691.119999999999</v>
      </c>
      <c r="D17" s="11">
        <v>0</v>
      </c>
      <c r="E17" s="11">
        <v>0</v>
      </c>
      <c r="F17" s="11"/>
      <c r="G17" s="11">
        <f t="shared" si="0"/>
        <v>0</v>
      </c>
      <c r="H17" s="11">
        <f t="shared" si="1"/>
        <v>0</v>
      </c>
      <c r="I17" s="11"/>
    </row>
    <row r="18" spans="1:9" x14ac:dyDescent="0.25">
      <c r="A18">
        <v>14</v>
      </c>
      <c r="B18" s="10" t="s">
        <v>164</v>
      </c>
      <c r="C18" s="11">
        <v>323005</v>
      </c>
      <c r="D18" s="11">
        <v>0</v>
      </c>
      <c r="E18" s="11">
        <v>0</v>
      </c>
      <c r="F18" s="11"/>
      <c r="G18" s="11">
        <f t="shared" si="0"/>
        <v>0</v>
      </c>
      <c r="H18" s="11">
        <f t="shared" si="1"/>
        <v>0</v>
      </c>
      <c r="I18" s="11"/>
    </row>
    <row r="19" spans="1:9" x14ac:dyDescent="0.25">
      <c r="A19">
        <v>15</v>
      </c>
      <c r="B19" s="10" t="s">
        <v>111</v>
      </c>
      <c r="C19" s="11">
        <v>106849.56</v>
      </c>
      <c r="D19" s="11">
        <v>0</v>
      </c>
      <c r="E19" s="11">
        <v>0</v>
      </c>
      <c r="F19" s="11"/>
      <c r="G19" s="11">
        <f t="shared" si="0"/>
        <v>0</v>
      </c>
      <c r="H19" s="11">
        <f t="shared" si="1"/>
        <v>0</v>
      </c>
      <c r="I19" s="11"/>
    </row>
    <row r="20" spans="1:9" x14ac:dyDescent="0.25">
      <c r="A20">
        <v>16</v>
      </c>
      <c r="B20" s="10" t="s">
        <v>165</v>
      </c>
      <c r="C20" s="11">
        <v>38857.07</v>
      </c>
      <c r="D20" s="11">
        <v>0</v>
      </c>
      <c r="E20" s="11">
        <v>0</v>
      </c>
      <c r="F20" s="11"/>
      <c r="G20" s="11">
        <f t="shared" si="0"/>
        <v>0</v>
      </c>
      <c r="H20" s="11">
        <f t="shared" si="1"/>
        <v>0</v>
      </c>
      <c r="I20" s="11"/>
    </row>
    <row r="21" spans="1:9" x14ac:dyDescent="0.25">
      <c r="A21">
        <v>17</v>
      </c>
      <c r="B21" s="10" t="s">
        <v>115</v>
      </c>
      <c r="C21" s="11">
        <v>20475.37</v>
      </c>
      <c r="D21" s="11">
        <v>0</v>
      </c>
      <c r="E21" s="11">
        <v>0</v>
      </c>
      <c r="F21" s="11">
        <v>10237.69</v>
      </c>
      <c r="G21" s="11">
        <f t="shared" si="0"/>
        <v>511.88</v>
      </c>
      <c r="H21" s="11">
        <f t="shared" si="1"/>
        <v>0</v>
      </c>
      <c r="I21" s="11"/>
    </row>
    <row r="22" spans="1:9" x14ac:dyDescent="0.25">
      <c r="A22">
        <v>18</v>
      </c>
      <c r="B22" s="10" t="s">
        <v>116</v>
      </c>
      <c r="C22" s="11">
        <v>8845</v>
      </c>
      <c r="D22" s="11">
        <v>0</v>
      </c>
      <c r="E22" s="11">
        <v>0</v>
      </c>
      <c r="F22" s="11"/>
      <c r="G22" s="11">
        <f t="shared" si="0"/>
        <v>0</v>
      </c>
      <c r="H22" s="11">
        <f t="shared" si="1"/>
        <v>0</v>
      </c>
      <c r="I22" s="11"/>
    </row>
    <row r="23" spans="1:9" x14ac:dyDescent="0.25">
      <c r="A23">
        <v>19</v>
      </c>
      <c r="B23" s="10" t="s">
        <v>166</v>
      </c>
      <c r="C23" s="11">
        <v>4170</v>
      </c>
      <c r="D23" s="11">
        <v>0</v>
      </c>
      <c r="E23" s="11">
        <v>0</v>
      </c>
      <c r="F23" s="11"/>
      <c r="G23" s="11">
        <f t="shared" si="0"/>
        <v>0</v>
      </c>
      <c r="H23" s="11">
        <f t="shared" si="1"/>
        <v>0</v>
      </c>
      <c r="I23" s="11"/>
    </row>
    <row r="24" spans="1:9" x14ac:dyDescent="0.25">
      <c r="A24">
        <v>20</v>
      </c>
      <c r="B24" s="10" t="s">
        <v>167</v>
      </c>
      <c r="C24" s="11">
        <v>13475</v>
      </c>
      <c r="D24" s="11">
        <v>0</v>
      </c>
      <c r="E24" s="11">
        <v>0</v>
      </c>
      <c r="F24" s="11"/>
      <c r="G24" s="11">
        <f t="shared" si="0"/>
        <v>0</v>
      </c>
      <c r="H24" s="11">
        <f t="shared" si="1"/>
        <v>0</v>
      </c>
      <c r="I24" s="11"/>
    </row>
    <row r="25" spans="1:9" x14ac:dyDescent="0.25">
      <c r="A25">
        <v>21</v>
      </c>
      <c r="B25" s="10" t="s">
        <v>121</v>
      </c>
      <c r="C25" s="11">
        <v>4750</v>
      </c>
      <c r="D25" s="11">
        <v>0</v>
      </c>
      <c r="E25" s="11">
        <v>0</v>
      </c>
      <c r="F25" s="11"/>
      <c r="G25" s="11">
        <f t="shared" si="0"/>
        <v>0</v>
      </c>
      <c r="H25" s="11">
        <f t="shared" si="1"/>
        <v>0</v>
      </c>
      <c r="I25" s="11"/>
    </row>
    <row r="26" spans="1:9" x14ac:dyDescent="0.25">
      <c r="A26">
        <v>22</v>
      </c>
      <c r="B26" s="10" t="s">
        <v>168</v>
      </c>
      <c r="C26" s="11">
        <v>36300</v>
      </c>
      <c r="D26" s="11">
        <v>0</v>
      </c>
      <c r="E26" s="11">
        <v>0</v>
      </c>
      <c r="F26" s="11"/>
      <c r="G26" s="11">
        <f t="shared" si="0"/>
        <v>0</v>
      </c>
      <c r="H26" s="11">
        <f t="shared" si="1"/>
        <v>0</v>
      </c>
      <c r="I26" s="11"/>
    </row>
    <row r="27" spans="1:9" x14ac:dyDescent="0.25">
      <c r="A27">
        <v>23</v>
      </c>
      <c r="B27" s="10" t="s">
        <v>169</v>
      </c>
      <c r="C27" s="11">
        <v>240885</v>
      </c>
      <c r="D27" s="11">
        <v>0</v>
      </c>
      <c r="E27" s="11">
        <v>0</v>
      </c>
      <c r="F27" s="11"/>
      <c r="G27" s="11">
        <f t="shared" si="0"/>
        <v>0</v>
      </c>
      <c r="H27" s="11">
        <f t="shared" si="1"/>
        <v>0</v>
      </c>
      <c r="I27" s="11"/>
    </row>
    <row r="28" spans="1:9" x14ac:dyDescent="0.25">
      <c r="A28">
        <v>24</v>
      </c>
      <c r="B28" s="10" t="s">
        <v>170</v>
      </c>
      <c r="C28" s="11">
        <v>396268</v>
      </c>
      <c r="D28" s="11">
        <v>0</v>
      </c>
      <c r="E28" s="11">
        <v>0</v>
      </c>
      <c r="F28" s="11"/>
      <c r="G28" s="11">
        <f t="shared" si="0"/>
        <v>0</v>
      </c>
      <c r="H28" s="11">
        <f t="shared" si="1"/>
        <v>0</v>
      </c>
      <c r="I28" s="11"/>
    </row>
    <row r="29" spans="1:9" x14ac:dyDescent="0.25">
      <c r="A29">
        <v>25</v>
      </c>
      <c r="B29" s="10" t="s">
        <v>130</v>
      </c>
      <c r="C29" s="11">
        <v>1063127</v>
      </c>
      <c r="D29" s="11">
        <v>0</v>
      </c>
      <c r="E29" s="11">
        <v>0</v>
      </c>
      <c r="F29" s="11"/>
      <c r="G29" s="11">
        <f t="shared" si="0"/>
        <v>0</v>
      </c>
      <c r="H29" s="11">
        <f t="shared" si="1"/>
        <v>0</v>
      </c>
      <c r="I29" s="11"/>
    </row>
    <row r="30" spans="1:9" ht="30" customHeight="1" x14ac:dyDescent="0.25">
      <c r="A30">
        <v>26</v>
      </c>
      <c r="B30" s="10" t="s">
        <v>171</v>
      </c>
      <c r="C30" s="11">
        <v>1205959.2</v>
      </c>
      <c r="D30" s="11">
        <v>130445</v>
      </c>
      <c r="E30" s="11">
        <v>7147.16</v>
      </c>
      <c r="F30" s="11">
        <v>263850</v>
      </c>
      <c r="G30" s="11">
        <f t="shared" si="0"/>
        <v>13192.5</v>
      </c>
      <c r="H30" s="11">
        <f t="shared" si="1"/>
        <v>123297.84</v>
      </c>
      <c r="I30" s="11"/>
    </row>
    <row r="31" spans="1:9" x14ac:dyDescent="0.25">
      <c r="A31">
        <v>27</v>
      </c>
      <c r="B31" s="10" t="s">
        <v>134</v>
      </c>
      <c r="C31" s="11">
        <v>3962.7</v>
      </c>
      <c r="D31" s="11">
        <v>0</v>
      </c>
      <c r="E31" s="11">
        <v>0</v>
      </c>
      <c r="F31" s="11"/>
      <c r="G31" s="11">
        <f t="shared" si="0"/>
        <v>0</v>
      </c>
      <c r="H31" s="11">
        <f t="shared" si="1"/>
        <v>0</v>
      </c>
      <c r="I31" s="11"/>
    </row>
    <row r="32" spans="1:9" x14ac:dyDescent="0.25">
      <c r="A32">
        <v>28</v>
      </c>
      <c r="B32" s="10" t="s">
        <v>135</v>
      </c>
      <c r="C32" s="11">
        <v>8084</v>
      </c>
      <c r="D32" s="11">
        <v>0</v>
      </c>
      <c r="E32" s="11">
        <v>0</v>
      </c>
      <c r="F32" s="11"/>
      <c r="G32" s="11">
        <f t="shared" si="0"/>
        <v>0</v>
      </c>
      <c r="H32" s="11">
        <f t="shared" si="1"/>
        <v>0</v>
      </c>
      <c r="I32" s="11"/>
    </row>
    <row r="33" spans="1:9" x14ac:dyDescent="0.25">
      <c r="A33">
        <v>29</v>
      </c>
      <c r="B33" s="10" t="s">
        <v>136</v>
      </c>
      <c r="C33" s="11">
        <v>111127</v>
      </c>
      <c r="D33" s="11">
        <v>0</v>
      </c>
      <c r="E33" s="11">
        <v>0</v>
      </c>
      <c r="F33" s="11"/>
      <c r="G33" s="11">
        <f t="shared" si="0"/>
        <v>0</v>
      </c>
      <c r="H33" s="11">
        <f t="shared" si="1"/>
        <v>0</v>
      </c>
      <c r="I33" s="11"/>
    </row>
    <row r="34" spans="1:9" x14ac:dyDescent="0.25">
      <c r="A34">
        <v>30</v>
      </c>
      <c r="B34" s="10" t="s">
        <v>137</v>
      </c>
      <c r="C34" s="11">
        <v>49633</v>
      </c>
      <c r="D34" s="11">
        <v>0</v>
      </c>
      <c r="E34" s="11">
        <v>0</v>
      </c>
      <c r="F34" s="11"/>
      <c r="G34" s="11">
        <f t="shared" si="0"/>
        <v>0</v>
      </c>
      <c r="H34" s="11">
        <f t="shared" si="1"/>
        <v>0</v>
      </c>
      <c r="I34" s="11"/>
    </row>
    <row r="35" spans="1:9" x14ac:dyDescent="0.25">
      <c r="A35">
        <v>31</v>
      </c>
      <c r="B35" s="10" t="s">
        <v>172</v>
      </c>
      <c r="C35" s="11">
        <v>350000</v>
      </c>
      <c r="D35" s="11">
        <v>0</v>
      </c>
      <c r="E35" s="11">
        <v>0</v>
      </c>
      <c r="F35" s="11"/>
      <c r="G35" s="11">
        <f t="shared" si="0"/>
        <v>0</v>
      </c>
      <c r="H35" s="11">
        <f t="shared" si="1"/>
        <v>0</v>
      </c>
      <c r="I35" s="11"/>
    </row>
    <row r="36" spans="1:9" x14ac:dyDescent="0.25">
      <c r="A36">
        <v>32</v>
      </c>
      <c r="B36" s="10"/>
      <c r="C36" s="11">
        <v>0</v>
      </c>
      <c r="D36" s="11">
        <v>0</v>
      </c>
      <c r="E36" s="11">
        <v>0</v>
      </c>
      <c r="F36" s="11"/>
      <c r="G36" s="11">
        <f t="shared" si="0"/>
        <v>0</v>
      </c>
      <c r="H36" s="11">
        <f t="shared" si="1"/>
        <v>0</v>
      </c>
      <c r="I36" s="11"/>
    </row>
    <row r="37" spans="1:9" x14ac:dyDescent="0.25">
      <c r="A37">
        <v>33</v>
      </c>
      <c r="B37" s="10"/>
      <c r="C37" s="11">
        <v>0</v>
      </c>
      <c r="D37" s="11">
        <v>0</v>
      </c>
      <c r="E37" s="11">
        <v>0</v>
      </c>
      <c r="F37" s="11"/>
      <c r="G37" s="11">
        <f t="shared" si="0"/>
        <v>0</v>
      </c>
      <c r="H37" s="11">
        <f t="shared" si="1"/>
        <v>0</v>
      </c>
      <c r="I37" s="11"/>
    </row>
    <row r="38" spans="1:9" x14ac:dyDescent="0.25">
      <c r="A38">
        <v>34</v>
      </c>
      <c r="B38" s="10"/>
      <c r="C38" s="11">
        <v>0</v>
      </c>
      <c r="D38" s="11">
        <v>0</v>
      </c>
      <c r="E38" s="11">
        <v>0</v>
      </c>
      <c r="F38" s="11"/>
      <c r="G38" s="11">
        <f t="shared" si="0"/>
        <v>0</v>
      </c>
      <c r="H38" s="11">
        <f t="shared" si="1"/>
        <v>0</v>
      </c>
      <c r="I38" s="11"/>
    </row>
    <row r="39" spans="1:9" x14ac:dyDescent="0.25">
      <c r="A39">
        <v>35</v>
      </c>
      <c r="B39" s="10"/>
      <c r="C39" s="11">
        <v>0</v>
      </c>
      <c r="D39" s="11">
        <v>0</v>
      </c>
      <c r="E39" s="11">
        <v>0</v>
      </c>
      <c r="F39" s="11"/>
      <c r="G39" s="11">
        <f t="shared" si="0"/>
        <v>0</v>
      </c>
      <c r="H39" s="11">
        <f t="shared" si="1"/>
        <v>0</v>
      </c>
      <c r="I39" s="11"/>
    </row>
    <row r="40" spans="1:9" x14ac:dyDescent="0.25">
      <c r="A40">
        <v>36</v>
      </c>
      <c r="B40" s="10" t="s">
        <v>173</v>
      </c>
      <c r="C40" s="11">
        <v>740250</v>
      </c>
      <c r="D40" s="11">
        <v>71177.88</v>
      </c>
      <c r="E40" s="11">
        <v>0</v>
      </c>
      <c r="F40" s="11">
        <v>156861.19</v>
      </c>
      <c r="G40" s="11">
        <v>0</v>
      </c>
      <c r="H40" s="11">
        <f t="shared" si="1"/>
        <v>71177.88</v>
      </c>
      <c r="I40" s="11"/>
    </row>
    <row r="41" spans="1:9" x14ac:dyDescent="0.25">
      <c r="A41">
        <v>37</v>
      </c>
      <c r="B41" s="10" t="s">
        <v>174</v>
      </c>
      <c r="C41" s="11">
        <v>55344</v>
      </c>
      <c r="D41" s="11">
        <v>0</v>
      </c>
      <c r="E41" s="11">
        <v>0</v>
      </c>
      <c r="F41" s="11">
        <v>55344</v>
      </c>
      <c r="G41" s="11">
        <v>0</v>
      </c>
      <c r="H41" s="11">
        <f t="shared" si="1"/>
        <v>0</v>
      </c>
      <c r="I41" s="11"/>
    </row>
    <row r="42" spans="1:9" x14ac:dyDescent="0.25">
      <c r="A42">
        <v>38</v>
      </c>
      <c r="B42" s="10" t="s">
        <v>175</v>
      </c>
      <c r="C42" s="11">
        <v>6312.6</v>
      </c>
      <c r="D42" s="11">
        <v>1647.83</v>
      </c>
      <c r="E42" s="11">
        <v>0</v>
      </c>
      <c r="F42" s="11">
        <v>6753.39</v>
      </c>
      <c r="G42" s="11">
        <v>0</v>
      </c>
      <c r="H42" s="11">
        <f t="shared" si="1"/>
        <v>1647.83</v>
      </c>
      <c r="I42" s="11"/>
    </row>
    <row r="43" spans="1:9" x14ac:dyDescent="0.25">
      <c r="A43">
        <v>39</v>
      </c>
      <c r="B43" s="10" t="s">
        <v>176</v>
      </c>
      <c r="C43" s="11">
        <v>438579.88</v>
      </c>
      <c r="D43" s="11">
        <v>14700</v>
      </c>
      <c r="E43" s="11">
        <v>0</v>
      </c>
      <c r="F43" s="11">
        <v>36015.480000000003</v>
      </c>
      <c r="G43" s="11">
        <v>0</v>
      </c>
      <c r="H43" s="11">
        <f t="shared" si="1"/>
        <v>14700</v>
      </c>
      <c r="I43" s="11"/>
    </row>
    <row r="44" spans="1:9" x14ac:dyDescent="0.25">
      <c r="A44">
        <v>40</v>
      </c>
      <c r="B44" s="10" t="s">
        <v>177</v>
      </c>
      <c r="C44" s="11">
        <v>308277.78000000003</v>
      </c>
      <c r="D44" s="11">
        <v>10325</v>
      </c>
      <c r="E44" s="11">
        <v>0</v>
      </c>
      <c r="F44" s="11">
        <v>25307.4</v>
      </c>
      <c r="G44" s="11">
        <v>0</v>
      </c>
      <c r="H44" s="11">
        <f t="shared" si="1"/>
        <v>10325</v>
      </c>
      <c r="I44" s="11"/>
    </row>
    <row r="45" spans="1:9" x14ac:dyDescent="0.25">
      <c r="A45">
        <v>41</v>
      </c>
      <c r="B45" s="10"/>
      <c r="C45" s="11"/>
      <c r="D45" s="11"/>
      <c r="E45" s="11"/>
      <c r="F45" s="11"/>
      <c r="G45" s="11">
        <f t="shared" ref="G45:G51" si="2">ROUND(F45*0.05,2)</f>
        <v>0</v>
      </c>
      <c r="H45" s="11">
        <f t="shared" si="1"/>
        <v>0</v>
      </c>
      <c r="I45" s="11"/>
    </row>
    <row r="46" spans="1:9" x14ac:dyDescent="0.25">
      <c r="A46">
        <v>42</v>
      </c>
      <c r="B46" s="10"/>
      <c r="C46" s="11"/>
      <c r="D46" s="11"/>
      <c r="E46" s="11"/>
      <c r="F46" s="11"/>
      <c r="G46" s="11">
        <f t="shared" si="2"/>
        <v>0</v>
      </c>
      <c r="H46" s="11">
        <f t="shared" si="1"/>
        <v>0</v>
      </c>
      <c r="I46" s="11"/>
    </row>
    <row r="47" spans="1:9" x14ac:dyDescent="0.25">
      <c r="A47">
        <v>43</v>
      </c>
      <c r="B47" s="10"/>
      <c r="C47" s="11"/>
      <c r="D47" s="11"/>
      <c r="E47" s="11"/>
      <c r="F47" s="11"/>
      <c r="G47" s="11">
        <f t="shared" si="2"/>
        <v>0</v>
      </c>
      <c r="H47" s="11">
        <f t="shared" si="1"/>
        <v>0</v>
      </c>
      <c r="I47" s="11"/>
    </row>
    <row r="48" spans="1:9" x14ac:dyDescent="0.25">
      <c r="B48" s="10"/>
      <c r="C48" s="11"/>
      <c r="D48" s="11"/>
      <c r="E48" s="11"/>
      <c r="F48" s="11"/>
      <c r="G48" s="11">
        <f t="shared" si="2"/>
        <v>0</v>
      </c>
      <c r="H48" s="11">
        <f t="shared" si="1"/>
        <v>0</v>
      </c>
      <c r="I48" s="11"/>
    </row>
    <row r="49" spans="1:9" x14ac:dyDescent="0.25">
      <c r="A49" s="43"/>
      <c r="B49" s="43"/>
      <c r="C49" s="11"/>
      <c r="D49" s="11"/>
      <c r="E49" s="11"/>
      <c r="F49" s="11"/>
      <c r="G49" s="11">
        <f t="shared" si="2"/>
        <v>0</v>
      </c>
      <c r="H49" s="11">
        <f t="shared" si="1"/>
        <v>0</v>
      </c>
      <c r="I49" s="11"/>
    </row>
    <row r="50" spans="1:9" x14ac:dyDescent="0.25">
      <c r="B50" s="10"/>
      <c r="C50" s="11"/>
      <c r="D50" s="11"/>
      <c r="E50" s="11"/>
      <c r="F50" s="11"/>
      <c r="G50" s="11">
        <f t="shared" si="2"/>
        <v>0</v>
      </c>
      <c r="H50" s="11">
        <f t="shared" si="1"/>
        <v>0</v>
      </c>
      <c r="I50" s="11"/>
    </row>
    <row r="51" spans="1:9" x14ac:dyDescent="0.25">
      <c r="A51">
        <v>47</v>
      </c>
      <c r="B51" s="10" t="s">
        <v>177</v>
      </c>
      <c r="C51" s="11"/>
      <c r="D51" s="11"/>
      <c r="E51" s="11"/>
      <c r="F51" s="11"/>
      <c r="G51" s="11">
        <f t="shared" si="2"/>
        <v>0</v>
      </c>
      <c r="H51" s="11">
        <f t="shared" si="1"/>
        <v>0</v>
      </c>
      <c r="I51" s="11"/>
    </row>
    <row r="52" spans="1:9" x14ac:dyDescent="0.25">
      <c r="A52" s="12" t="s">
        <v>178</v>
      </c>
      <c r="C52" s="13">
        <f>SUM(C5:C51)</f>
        <v>7437427</v>
      </c>
      <c r="D52" s="13">
        <f>SUM(D5:D51)</f>
        <v>251277.37</v>
      </c>
      <c r="E52" s="13">
        <f>SUM(E5:E51)</f>
        <v>8406.34</v>
      </c>
      <c r="F52" s="11">
        <f>SUM(F5:F44)</f>
        <v>615500.28</v>
      </c>
      <c r="G52" s="13">
        <v>18561.71</v>
      </c>
      <c r="H52" s="13">
        <f t="shared" si="1"/>
        <v>242871.03</v>
      </c>
      <c r="I52" s="11">
        <v>18561.71</v>
      </c>
    </row>
  </sheetData>
  <mergeCells count="3">
    <mergeCell ref="A1:F1"/>
    <mergeCell ref="A3:I3"/>
    <mergeCell ref="A49:B4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USDA_Funding_Analysis</vt:lpstr>
      <vt:lpstr>Board_Chart</vt:lpstr>
      <vt:lpstr>USDA_Funding_Summary</vt:lpstr>
      <vt:lpstr>Cumulative_Summary</vt:lpstr>
      <vt:lpstr>SOV_Master</vt:lpstr>
      <vt:lpstr>Pay_Apps</vt:lpstr>
      <vt:lpstr>PayApp5</vt:lpstr>
      <vt:lpstr>PayApp4</vt:lpstr>
      <vt:lpstr>PayApp3</vt:lpstr>
      <vt:lpstr>PayApp2_Detail</vt:lpstr>
      <vt:lpstr>PayApp1_Detail</vt:lpstr>
      <vt:lpstr>GMP_Breakdown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Ben Guerrero</cp:lastModifiedBy>
  <cp:lastPrinted>2026-02-18T16:31:46Z</cp:lastPrinted>
  <dcterms:created xsi:type="dcterms:W3CDTF">2025-11-20T20:53:12Z</dcterms:created>
  <dcterms:modified xsi:type="dcterms:W3CDTF">2026-03-18T19:50:37Z</dcterms:modified>
</cp:coreProperties>
</file>